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73" lockStructure="1"/>
  <bookViews>
    <workbookView xWindow="120" yWindow="30" windowWidth="9375" windowHeight="4710"/>
  </bookViews>
  <sheets>
    <sheet name="Table 2.1" sheetId="2" r:id="rId1"/>
  </sheets>
  <calcPr calcId="145621"/>
</workbook>
</file>

<file path=xl/calcChain.xml><?xml version="1.0" encoding="utf-8"?>
<calcChain xmlns="http://schemas.openxmlformats.org/spreadsheetml/2006/main">
  <c r="I59" i="2" l="1"/>
  <c r="H59" i="2"/>
  <c r="G59" i="2"/>
  <c r="G5" i="2" l="1"/>
  <c r="H5" i="2"/>
  <c r="I5" i="2"/>
  <c r="G6" i="2"/>
  <c r="H6" i="2"/>
  <c r="I6" i="2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42" i="2"/>
  <c r="H42" i="2"/>
  <c r="I42" i="2"/>
  <c r="G43" i="2"/>
  <c r="H43" i="2"/>
  <c r="I43" i="2"/>
  <c r="G44" i="2"/>
  <c r="H44" i="2"/>
  <c r="I44" i="2"/>
  <c r="G45" i="2"/>
  <c r="H45" i="2"/>
  <c r="I45" i="2"/>
  <c r="G46" i="2"/>
  <c r="H46" i="2"/>
  <c r="I46" i="2"/>
  <c r="G47" i="2"/>
  <c r="H47" i="2"/>
  <c r="I47" i="2"/>
  <c r="G48" i="2"/>
  <c r="H48" i="2"/>
  <c r="I48" i="2"/>
  <c r="G49" i="2"/>
  <c r="H49" i="2"/>
  <c r="I49" i="2"/>
  <c r="G50" i="2"/>
  <c r="H50" i="2"/>
  <c r="I50" i="2"/>
  <c r="G51" i="2"/>
  <c r="H51" i="2"/>
  <c r="I51" i="2"/>
  <c r="G53" i="2"/>
  <c r="H53" i="2"/>
  <c r="I53" i="2"/>
  <c r="G54" i="2"/>
  <c r="H54" i="2"/>
  <c r="I54" i="2"/>
  <c r="G55" i="2"/>
  <c r="H55" i="2"/>
  <c r="I55" i="2"/>
  <c r="G56" i="2"/>
  <c r="H56" i="2"/>
  <c r="I56" i="2"/>
  <c r="G57" i="2"/>
  <c r="H57" i="2"/>
  <c r="I57" i="2"/>
  <c r="G58" i="2"/>
  <c r="H58" i="2"/>
  <c r="I58" i="2"/>
  <c r="G60" i="2"/>
  <c r="H60" i="2"/>
  <c r="I60" i="2"/>
</calcChain>
</file>

<file path=xl/sharedStrings.xml><?xml version="1.0" encoding="utf-8"?>
<sst xmlns="http://schemas.openxmlformats.org/spreadsheetml/2006/main" count="21" uniqueCount="19">
  <si>
    <t>Filed</t>
  </si>
  <si>
    <t>Terminated</t>
  </si>
  <si>
    <t>* 1960 through 1976 data are for year ended June 30.  Subsequent data are for year ended September 30.</t>
  </si>
  <si>
    <t>Table 2.1</t>
  </si>
  <si>
    <t xml:space="preserve">U.S. Courts of Appeals―Appeals Filed, Terminated, and Pending (Summary)  </t>
  </si>
  <si>
    <r>
      <rPr>
        <vertAlign val="superscript"/>
        <sz val="10"/>
        <rFont val="Arial Narrow"/>
        <family val="2"/>
      </rPr>
      <t xml:space="preserve">1 </t>
    </r>
    <r>
      <rPr>
        <sz val="10"/>
        <rFont val="Arial Narrow"/>
        <family val="2"/>
      </rPr>
      <t>Public Law No. 110-117, January 7, 2008, transferred one judgeship from the D.C. Circuit Court of Appeals to the Ninth Circuit Court of</t>
    </r>
    <r>
      <rPr>
        <vertAlign val="superscript"/>
        <sz val="10"/>
        <rFont val="Arial Narrow"/>
        <family val="2"/>
      </rPr>
      <t xml:space="preserve"> </t>
    </r>
  </si>
  <si>
    <t xml:space="preserve">of Appeals. The loss of the judgeship in D.C. became effective the date the bill became law, but the effective date of the </t>
  </si>
  <si>
    <t xml:space="preserve"> additional judgeship for the Ninth Circuit was January 21, 2009.</t>
  </si>
  <si>
    <t>Note: This table does not include data for the U.S. Court of Appeals for the Federal Circuit.</t>
  </si>
  <si>
    <t>Fiscal Year</t>
  </si>
  <si>
    <t xml:space="preserve">Authorized Judgeships </t>
  </si>
  <si>
    <r>
      <t xml:space="preserve">Per Panel </t>
    </r>
    <r>
      <rPr>
        <b/>
        <vertAlign val="superscript"/>
        <sz val="10"/>
        <rFont val="Arial Narrow"/>
        <family val="2"/>
      </rPr>
      <t>2</t>
    </r>
  </si>
  <si>
    <r>
      <t xml:space="preserve">Pending </t>
    </r>
    <r>
      <rPr>
        <b/>
        <vertAlign val="superscript"/>
        <sz val="10"/>
        <rFont val="Arial Narrow"/>
        <family val="2"/>
      </rPr>
      <t>1</t>
    </r>
  </si>
  <si>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Assumes each case required a three-judge panel.</t>
    </r>
  </si>
  <si>
    <r>
      <t xml:space="preserve">1990 </t>
    </r>
    <r>
      <rPr>
        <vertAlign val="superscript"/>
        <sz val="10"/>
        <rFont val="Arial Narrow"/>
        <family val="2"/>
      </rPr>
      <t>3</t>
    </r>
  </si>
  <si>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Twelve-month period ending June 30.</t>
    </r>
  </si>
  <si>
    <r>
      <t>Source: Text Table 11 and Table B,</t>
    </r>
    <r>
      <rPr>
        <i/>
        <sz val="10"/>
        <rFont val="Arial Narrow"/>
        <family val="2"/>
      </rPr>
      <t xml:space="preserve"> Annual Report of the Director: Judicial Business of the United States Courts.  </t>
    </r>
  </si>
  <si>
    <r>
      <t xml:space="preserve">       Pending </t>
    </r>
    <r>
      <rPr>
        <b/>
        <vertAlign val="superscript"/>
        <sz val="10"/>
        <rFont val="Arial Narrow"/>
        <family val="2"/>
      </rPr>
      <t>1</t>
    </r>
  </si>
  <si>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Data for 2009-2013 have been revised.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</si>
</sst>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vertAlign val="superscript"/>
      <sz val="10"/>
      <name val="Arial Narrow"/>
      <family val="2"/>
    </font>
    <font>
      <vertAlign val="superscript"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right" indent="2"/>
    </xf>
    <xf numFmtId="3" fontId="1" fillId="0" borderId="0" xfId="0" applyNumberFormat="1" applyFont="1" applyFill="1" applyAlignment="1">
      <alignment horizontal="right" indent="2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left" indent="2"/>
    </xf>
    <xf numFmtId="3" fontId="1" fillId="0" borderId="0" xfId="0" applyNumberFormat="1" applyFont="1" applyFill="1" applyAlignment="1">
      <alignment horizontal="left" indent="2"/>
    </xf>
    <xf numFmtId="3" fontId="1" fillId="0" borderId="0" xfId="0" applyNumberFormat="1" applyFont="1" applyFill="1" applyBorder="1" applyAlignment="1">
      <alignment horizontal="left" indent="2"/>
    </xf>
    <xf numFmtId="3" fontId="1" fillId="0" borderId="0" xfId="0" applyNumberFormat="1" applyFont="1" applyFill="1" applyBorder="1" applyAlignment="1">
      <alignment horizontal="right" indent="2"/>
    </xf>
    <xf numFmtId="3" fontId="1" fillId="0" borderId="0" xfId="0" applyNumberFormat="1" applyFont="1" applyFill="1" applyAlignment="1">
      <alignment horizontal="right" indent="4"/>
    </xf>
    <xf numFmtId="3" fontId="1" fillId="0" borderId="0" xfId="0" applyNumberFormat="1" applyFont="1" applyFill="1" applyBorder="1" applyAlignment="1">
      <alignment horizontal="right" indent="4"/>
    </xf>
    <xf numFmtId="3" fontId="1" fillId="0" borderId="0" xfId="0" applyNumberFormat="1" applyFont="1" applyBorder="1" applyAlignment="1">
      <alignment horizontal="left" indent="2"/>
    </xf>
    <xf numFmtId="3" fontId="1" fillId="0" borderId="1" xfId="0" applyNumberFormat="1" applyFont="1" applyBorder="1" applyAlignment="1">
      <alignment horizontal="left" indent="2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3" fontId="1" fillId="0" borderId="2" xfId="0" applyNumberFormat="1" applyFont="1" applyBorder="1" applyAlignment="1">
      <alignment horizontal="left" indent="2"/>
    </xf>
    <xf numFmtId="3" fontId="1" fillId="0" borderId="4" xfId="0" applyNumberFormat="1" applyFont="1" applyFill="1" applyBorder="1" applyAlignment="1">
      <alignment horizontal="right" indent="2"/>
    </xf>
    <xf numFmtId="3" fontId="1" fillId="0" borderId="2" xfId="0" applyNumberFormat="1" applyFont="1" applyFill="1" applyBorder="1" applyAlignment="1">
      <alignment horizontal="right" indent="2"/>
    </xf>
    <xf numFmtId="3" fontId="1" fillId="0" borderId="2" xfId="0" applyNumberFormat="1" applyFont="1" applyFill="1" applyBorder="1" applyAlignment="1">
      <alignment horizontal="right" indent="4"/>
    </xf>
    <xf numFmtId="0" fontId="1" fillId="0" borderId="0" xfId="0" applyFont="1" applyAlignment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0" xfId="0" applyFont="1" applyBorder="1"/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left" indent="2"/>
    </xf>
    <xf numFmtId="3" fontId="1" fillId="0" borderId="6" xfId="0" applyNumberFormat="1" applyFont="1" applyFill="1" applyBorder="1" applyAlignment="1">
      <alignment horizontal="left" indent="2"/>
    </xf>
    <xf numFmtId="3" fontId="1" fillId="0" borderId="7" xfId="0" applyNumberFormat="1" applyFont="1" applyFill="1" applyBorder="1" applyAlignment="1">
      <alignment horizontal="right" indent="2"/>
    </xf>
    <xf numFmtId="3" fontId="1" fillId="0" borderId="6" xfId="0" applyNumberFormat="1" applyFont="1" applyFill="1" applyBorder="1" applyAlignment="1">
      <alignment horizontal="right" indent="2"/>
    </xf>
    <xf numFmtId="3" fontId="1" fillId="0" borderId="6" xfId="0" applyNumberFormat="1" applyFont="1" applyFill="1" applyBorder="1" applyAlignment="1">
      <alignment horizontal="right" indent="4"/>
    </xf>
    <xf numFmtId="0" fontId="4" fillId="0" borderId="0" xfId="0" applyFont="1" applyBorder="1"/>
    <xf numFmtId="0" fontId="1" fillId="0" borderId="0" xfId="0" applyFont="1" applyBorder="1"/>
    <xf numFmtId="0" fontId="1" fillId="0" borderId="0" xfId="0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3" fontId="1" fillId="0" borderId="6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0" borderId="0" xfId="0" applyNumberFormat="1" applyFont="1" applyFill="1" applyAlignment="1"/>
    <xf numFmtId="3" fontId="1" fillId="0" borderId="0" xfId="0" applyNumberFormat="1" applyFont="1" applyBorder="1" applyAlignment="1"/>
    <xf numFmtId="3" fontId="1" fillId="0" borderId="2" xfId="0" applyNumberFormat="1" applyFont="1" applyBorder="1" applyAlignment="1"/>
    <xf numFmtId="3" fontId="6" fillId="0" borderId="0" xfId="0" applyNumberFormat="1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1" fillId="0" borderId="0" xfId="0" applyNumberFormat="1" applyFont="1" applyAlignment="1"/>
    <xf numFmtId="3" fontId="1" fillId="2" borderId="0" xfId="0" applyNumberFormat="1" applyFont="1" applyFill="1" applyAlignment="1"/>
    <xf numFmtId="3" fontId="1" fillId="2" borderId="0" xfId="0" applyNumberFormat="1" applyFont="1" applyFill="1" applyBorder="1" applyAlignment="1"/>
    <xf numFmtId="0" fontId="2" fillId="0" borderId="0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75"/>
  <sheetViews>
    <sheetView showGridLines="0" tabSelected="1" zoomScaleNormal="100" workbookViewId="0">
      <selection sqref="A1:I1"/>
    </sheetView>
  </sheetViews>
  <sheetFormatPr defaultColWidth="9.140625" defaultRowHeight="12.75" x14ac:dyDescent="0.2"/>
  <cols>
    <col min="1" max="1" width="9.7109375" style="1" customWidth="1"/>
    <col min="2" max="2" width="21.28515625" style="1" customWidth="1"/>
    <col min="3" max="4" width="12.28515625" style="1" customWidth="1"/>
    <col min="5" max="5" width="10.7109375" style="38" customWidth="1"/>
    <col min="6" max="6" width="1.140625" style="1" customWidth="1"/>
    <col min="7" max="7" width="9.7109375" style="1" bestFit="1" customWidth="1"/>
    <col min="8" max="8" width="10" style="1" customWidth="1"/>
    <col min="9" max="9" width="13.7109375" style="1" customWidth="1"/>
    <col min="10" max="150" width="9.140625" style="50"/>
    <col min="151" max="16384" width="9.140625" style="1"/>
  </cols>
  <sheetData>
    <row r="1" spans="1:150" s="10" customFormat="1" ht="16.5" thickTop="1" x14ac:dyDescent="0.25">
      <c r="A1" s="77" t="s">
        <v>3</v>
      </c>
      <c r="B1" s="77"/>
      <c r="C1" s="77"/>
      <c r="D1" s="77"/>
      <c r="E1" s="77"/>
      <c r="F1" s="77"/>
      <c r="G1" s="77"/>
      <c r="H1" s="77"/>
      <c r="I1" s="77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</row>
    <row r="2" spans="1:150" s="10" customFormat="1" ht="21.75" customHeight="1" x14ac:dyDescent="0.25">
      <c r="A2" s="78" t="s">
        <v>4</v>
      </c>
      <c r="B2" s="78"/>
      <c r="C2" s="78"/>
      <c r="D2" s="78"/>
      <c r="E2" s="78"/>
      <c r="F2" s="78"/>
      <c r="G2" s="78"/>
      <c r="H2" s="78"/>
      <c r="I2" s="78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</row>
    <row r="3" spans="1:150" s="40" customFormat="1" ht="17.25" customHeight="1" x14ac:dyDescent="0.2">
      <c r="B3" s="74"/>
      <c r="C3" s="54"/>
      <c r="D3" s="60"/>
      <c r="E3" s="60"/>
      <c r="F3" s="67"/>
      <c r="G3" s="82" t="s">
        <v>11</v>
      </c>
      <c r="H3" s="83"/>
      <c r="I3" s="83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</row>
    <row r="4" spans="1:150" s="57" customFormat="1" ht="21" customHeight="1" x14ac:dyDescent="0.2">
      <c r="A4" s="53" t="s">
        <v>9</v>
      </c>
      <c r="B4" s="75" t="s">
        <v>10</v>
      </c>
      <c r="C4" s="55" t="s">
        <v>0</v>
      </c>
      <c r="D4" s="56" t="s">
        <v>1</v>
      </c>
      <c r="E4" s="73" t="s">
        <v>17</v>
      </c>
      <c r="F4" s="68"/>
      <c r="G4" s="56" t="s">
        <v>0</v>
      </c>
      <c r="H4" s="52" t="s">
        <v>1</v>
      </c>
      <c r="I4" s="53" t="s">
        <v>12</v>
      </c>
    </row>
    <row r="5" spans="1:150" ht="13.5" hidden="1" customHeight="1" x14ac:dyDescent="0.2">
      <c r="A5" s="3">
        <v>1960</v>
      </c>
      <c r="B5" s="2">
        <v>68</v>
      </c>
      <c r="C5" s="4">
        <v>3899</v>
      </c>
      <c r="D5" s="5">
        <v>3713</v>
      </c>
      <c r="E5" s="69">
        <v>2220</v>
      </c>
      <c r="F5" s="5"/>
      <c r="G5" s="4">
        <f>57*3</f>
        <v>171</v>
      </c>
      <c r="H5" s="5">
        <f>55*((1*3))</f>
        <v>165</v>
      </c>
      <c r="I5" s="5">
        <f>33*((1*3))</f>
        <v>99</v>
      </c>
    </row>
    <row r="6" spans="1:150" ht="13.5" hidden="1" customHeight="1" x14ac:dyDescent="0.2">
      <c r="A6" s="3">
        <v>1961</v>
      </c>
      <c r="B6" s="2">
        <v>78</v>
      </c>
      <c r="C6" s="4">
        <v>4204</v>
      </c>
      <c r="D6" s="5">
        <v>4049</v>
      </c>
      <c r="E6" s="69">
        <v>2375</v>
      </c>
      <c r="F6" s="5"/>
      <c r="G6" s="4">
        <f>54*3</f>
        <v>162</v>
      </c>
      <c r="H6" s="5">
        <f>52*((1*3))</f>
        <v>156</v>
      </c>
      <c r="I6" s="5">
        <f>30*((1*3))</f>
        <v>90</v>
      </c>
    </row>
    <row r="7" spans="1:150" ht="13.5" hidden="1" customHeight="1" x14ac:dyDescent="0.2">
      <c r="A7" s="3">
        <v>1962</v>
      </c>
      <c r="B7" s="2">
        <v>78</v>
      </c>
      <c r="C7" s="4">
        <v>4823</v>
      </c>
      <c r="D7" s="5">
        <v>4167</v>
      </c>
      <c r="E7" s="69">
        <v>3031</v>
      </c>
      <c r="F7" s="5"/>
      <c r="G7" s="4">
        <f>62*3</f>
        <v>186</v>
      </c>
      <c r="H7" s="5">
        <f>53*((1*3))</f>
        <v>159</v>
      </c>
      <c r="I7" s="5">
        <f>39*((1*3))</f>
        <v>117</v>
      </c>
    </row>
    <row r="8" spans="1:150" ht="13.5" hidden="1" customHeight="1" x14ac:dyDescent="0.2">
      <c r="A8" s="3">
        <v>1963</v>
      </c>
      <c r="B8" s="2">
        <v>78</v>
      </c>
      <c r="C8" s="4">
        <v>5437</v>
      </c>
      <c r="D8" s="5">
        <v>5011</v>
      </c>
      <c r="E8" s="69">
        <v>3457</v>
      </c>
      <c r="F8" s="5"/>
      <c r="G8" s="4">
        <f>70*((1*3))</f>
        <v>210</v>
      </c>
      <c r="H8" s="5">
        <f>64*((1*3))</f>
        <v>192</v>
      </c>
      <c r="I8" s="5">
        <f>44*((1*3))</f>
        <v>132</v>
      </c>
    </row>
    <row r="9" spans="1:150" ht="13.5" hidden="1" customHeight="1" x14ac:dyDescent="0.2">
      <c r="A9" s="3">
        <v>1964</v>
      </c>
      <c r="B9" s="2">
        <v>78</v>
      </c>
      <c r="C9" s="4">
        <v>6023</v>
      </c>
      <c r="D9" s="5">
        <v>5700</v>
      </c>
      <c r="E9" s="69">
        <v>3780</v>
      </c>
      <c r="F9" s="5"/>
      <c r="G9" s="4">
        <f>77*((1*3))</f>
        <v>231</v>
      </c>
      <c r="H9" s="5">
        <f>73*((1*3))</f>
        <v>219</v>
      </c>
      <c r="I9" s="5">
        <f>48*((1*3))</f>
        <v>144</v>
      </c>
    </row>
    <row r="10" spans="1:150" ht="13.5" hidden="1" customHeight="1" x14ac:dyDescent="0.2">
      <c r="A10" s="11">
        <v>1965</v>
      </c>
      <c r="B10" s="12">
        <v>78</v>
      </c>
      <c r="C10" s="13">
        <v>6766</v>
      </c>
      <c r="D10" s="14">
        <v>5771</v>
      </c>
      <c r="E10" s="70">
        <v>4775</v>
      </c>
      <c r="F10" s="14"/>
      <c r="G10" s="13">
        <f>87*((1*3))</f>
        <v>261</v>
      </c>
      <c r="H10" s="14">
        <f>74*((1*3))</f>
        <v>222</v>
      </c>
      <c r="I10" s="14">
        <f>61*((1*3))</f>
        <v>183</v>
      </c>
    </row>
    <row r="11" spans="1:150" ht="13.5" hidden="1" customHeight="1" x14ac:dyDescent="0.2">
      <c r="A11" s="3">
        <v>1966</v>
      </c>
      <c r="B11" s="2">
        <v>88</v>
      </c>
      <c r="C11" s="4">
        <v>7183</v>
      </c>
      <c r="D11" s="5">
        <v>6571</v>
      </c>
      <c r="E11" s="69">
        <v>5387</v>
      </c>
      <c r="F11" s="5"/>
      <c r="G11" s="4">
        <f>82*((1*3))</f>
        <v>246</v>
      </c>
      <c r="H11" s="5">
        <f>75*((1*3))</f>
        <v>225</v>
      </c>
      <c r="I11" s="5">
        <f>61*((1*3))</f>
        <v>183</v>
      </c>
    </row>
    <row r="12" spans="1:150" ht="13.5" hidden="1" customHeight="1" x14ac:dyDescent="0.2">
      <c r="A12" s="3">
        <v>1967</v>
      </c>
      <c r="B12" s="2">
        <v>88</v>
      </c>
      <c r="C12" s="4">
        <v>7903</v>
      </c>
      <c r="D12" s="5">
        <v>7527</v>
      </c>
      <c r="E12" s="69">
        <v>5763</v>
      </c>
      <c r="F12" s="5"/>
      <c r="G12" s="4">
        <f>90*((1*3))</f>
        <v>270</v>
      </c>
      <c r="H12" s="5">
        <f>86*((1*3))</f>
        <v>258</v>
      </c>
      <c r="I12" s="5">
        <f>65*((1*3))</f>
        <v>195</v>
      </c>
    </row>
    <row r="13" spans="1:150" ht="13.5" hidden="1" customHeight="1" x14ac:dyDescent="0.2">
      <c r="A13" s="3">
        <v>1968</v>
      </c>
      <c r="B13" s="2">
        <v>97</v>
      </c>
      <c r="C13" s="4">
        <v>9116</v>
      </c>
      <c r="D13" s="5">
        <v>8264</v>
      </c>
      <c r="E13" s="69">
        <v>6615</v>
      </c>
      <c r="F13" s="5"/>
      <c r="G13" s="4">
        <f>94*((1*3))</f>
        <v>282</v>
      </c>
      <c r="H13" s="5">
        <f>85*((1*3))</f>
        <v>255</v>
      </c>
      <c r="I13" s="5">
        <f>68*((1*3))</f>
        <v>204</v>
      </c>
    </row>
    <row r="14" spans="1:150" ht="13.5" hidden="1" customHeight="1" x14ac:dyDescent="0.2">
      <c r="A14" s="3">
        <v>1969</v>
      </c>
      <c r="B14" s="2">
        <v>97</v>
      </c>
      <c r="C14" s="4">
        <v>10248</v>
      </c>
      <c r="D14" s="5">
        <v>9014</v>
      </c>
      <c r="E14" s="69">
        <v>7849</v>
      </c>
      <c r="F14" s="5"/>
      <c r="G14" s="4">
        <f>106*((1*3))</f>
        <v>318</v>
      </c>
      <c r="H14" s="5">
        <f>93*((1*3))</f>
        <v>279</v>
      </c>
      <c r="I14" s="5">
        <f>81*((1*3))</f>
        <v>243</v>
      </c>
    </row>
    <row r="15" spans="1:150" ht="13.5" hidden="1" customHeight="1" x14ac:dyDescent="0.2">
      <c r="A15" s="11">
        <v>1970</v>
      </c>
      <c r="B15" s="12">
        <v>97</v>
      </c>
      <c r="C15" s="13">
        <v>11662</v>
      </c>
      <c r="D15" s="14">
        <v>10699</v>
      </c>
      <c r="E15" s="70">
        <v>8812</v>
      </c>
      <c r="F15" s="14"/>
      <c r="G15" s="13">
        <f>120*((1*3))</f>
        <v>360</v>
      </c>
      <c r="H15" s="14">
        <f>110*((1*3))</f>
        <v>330</v>
      </c>
      <c r="I15" s="14">
        <f>91*((1*3))</f>
        <v>273</v>
      </c>
    </row>
    <row r="16" spans="1:150" ht="13.5" hidden="1" customHeight="1" x14ac:dyDescent="0.2">
      <c r="A16" s="3">
        <v>1971</v>
      </c>
      <c r="B16" s="2">
        <v>97</v>
      </c>
      <c r="C16" s="4">
        <v>12788</v>
      </c>
      <c r="D16" s="5">
        <v>12368</v>
      </c>
      <c r="E16" s="69">
        <v>9232</v>
      </c>
      <c r="F16" s="5"/>
      <c r="G16" s="4">
        <f>132*((1*3))</f>
        <v>396</v>
      </c>
      <c r="H16" s="5">
        <f>128*((1*3))</f>
        <v>384</v>
      </c>
      <c r="I16" s="5">
        <f>95*((1*3))</f>
        <v>285</v>
      </c>
    </row>
    <row r="17" spans="1:9" ht="13.5" hidden="1" customHeight="1" x14ac:dyDescent="0.2">
      <c r="A17" s="3">
        <v>1972</v>
      </c>
      <c r="B17" s="2">
        <v>97</v>
      </c>
      <c r="C17" s="4">
        <v>14535</v>
      </c>
      <c r="D17" s="5">
        <v>13828</v>
      </c>
      <c r="E17" s="69">
        <v>9939</v>
      </c>
      <c r="F17" s="5"/>
      <c r="G17" s="4">
        <f>150*((1*3))</f>
        <v>450</v>
      </c>
      <c r="H17" s="5">
        <f>143*((1*3))</f>
        <v>429</v>
      </c>
      <c r="I17" s="5">
        <f>102*((1*3))</f>
        <v>306</v>
      </c>
    </row>
    <row r="18" spans="1:9" ht="13.5" hidden="1" customHeight="1" x14ac:dyDescent="0.2">
      <c r="A18" s="3">
        <v>1973</v>
      </c>
      <c r="B18" s="2">
        <v>97</v>
      </c>
      <c r="C18" s="4">
        <v>15629</v>
      </c>
      <c r="D18" s="5">
        <v>15112</v>
      </c>
      <c r="E18" s="69">
        <v>10456</v>
      </c>
      <c r="F18" s="5"/>
      <c r="G18" s="4">
        <f>161*((1*3))</f>
        <v>483</v>
      </c>
      <c r="H18" s="5">
        <f>156*((1*3))</f>
        <v>468</v>
      </c>
      <c r="I18" s="5">
        <f>108*((1*3))</f>
        <v>324</v>
      </c>
    </row>
    <row r="19" spans="1:9" ht="13.5" hidden="1" customHeight="1" x14ac:dyDescent="0.2">
      <c r="A19" s="3">
        <v>1974</v>
      </c>
      <c r="B19" s="2">
        <v>97</v>
      </c>
      <c r="C19" s="4">
        <v>16436</v>
      </c>
      <c r="D19" s="5">
        <v>15422</v>
      </c>
      <c r="E19" s="69">
        <v>11470</v>
      </c>
      <c r="F19" s="5"/>
      <c r="G19" s="4">
        <f>169*((1*3))</f>
        <v>507</v>
      </c>
      <c r="H19" s="5">
        <f>159*((1*3))</f>
        <v>477</v>
      </c>
      <c r="I19" s="5">
        <f>118*((1*3))</f>
        <v>354</v>
      </c>
    </row>
    <row r="20" spans="1:9" ht="13.5" hidden="1" customHeight="1" x14ac:dyDescent="0.2">
      <c r="A20" s="11">
        <v>1975</v>
      </c>
      <c r="B20" s="12">
        <v>97</v>
      </c>
      <c r="C20" s="13">
        <v>16658</v>
      </c>
      <c r="D20" s="14">
        <v>16000</v>
      </c>
      <c r="E20" s="70">
        <v>12128</v>
      </c>
      <c r="F20" s="14"/>
      <c r="G20" s="13">
        <f>172*((1*3))</f>
        <v>516</v>
      </c>
      <c r="H20" s="14">
        <f>165*((1*3))</f>
        <v>495</v>
      </c>
      <c r="I20" s="14">
        <f>125*((1*3))</f>
        <v>375</v>
      </c>
    </row>
    <row r="21" spans="1:9" ht="13.5" hidden="1" customHeight="1" x14ac:dyDescent="0.2">
      <c r="A21" s="3">
        <v>1976</v>
      </c>
      <c r="B21" s="2">
        <v>97</v>
      </c>
      <c r="C21" s="4">
        <v>18408</v>
      </c>
      <c r="D21" s="5">
        <v>16426</v>
      </c>
      <c r="E21" s="69">
        <v>14110</v>
      </c>
      <c r="F21" s="5"/>
      <c r="G21" s="4">
        <f>190*((1*3))</f>
        <v>570</v>
      </c>
      <c r="H21" s="5">
        <f>169*((1*3))</f>
        <v>507</v>
      </c>
      <c r="I21" s="5">
        <f>145*((1*3))</f>
        <v>435</v>
      </c>
    </row>
    <row r="22" spans="1:9" ht="13.5" hidden="1" customHeight="1" x14ac:dyDescent="0.2">
      <c r="A22" s="6">
        <v>1977</v>
      </c>
      <c r="B22" s="7">
        <v>97</v>
      </c>
      <c r="C22" s="4">
        <v>19011</v>
      </c>
      <c r="D22" s="8">
        <v>17808</v>
      </c>
      <c r="E22" s="64">
        <v>16224</v>
      </c>
      <c r="F22" s="8"/>
      <c r="G22" s="4">
        <f t="shared" ref="G22:G43" si="0">(+C22/B22)*((1*3))</f>
        <v>587.96907216494844</v>
      </c>
      <c r="H22" s="5">
        <f t="shared" ref="H22:H43" si="1">(+D22/B22)*((1*3))</f>
        <v>550.76288659793818</v>
      </c>
      <c r="I22" s="5">
        <f t="shared" ref="I22:I43" si="2">(+E22/B22)*((1*3))</f>
        <v>501.7731958762887</v>
      </c>
    </row>
    <row r="23" spans="1:9" ht="13.5" hidden="1" customHeight="1" x14ac:dyDescent="0.2">
      <c r="A23" s="6">
        <v>1978</v>
      </c>
      <c r="B23" s="7">
        <v>97</v>
      </c>
      <c r="C23" s="4">
        <v>19185</v>
      </c>
      <c r="D23" s="8">
        <v>17725</v>
      </c>
      <c r="E23" s="64">
        <v>17591</v>
      </c>
      <c r="F23" s="8"/>
      <c r="G23" s="4">
        <f t="shared" si="0"/>
        <v>593.35051546391753</v>
      </c>
      <c r="H23" s="5">
        <f t="shared" si="1"/>
        <v>548.19587628865975</v>
      </c>
      <c r="I23" s="5">
        <f t="shared" si="2"/>
        <v>544.05154639175259</v>
      </c>
    </row>
    <row r="24" spans="1:9" ht="13.5" hidden="1" customHeight="1" x14ac:dyDescent="0.2">
      <c r="A24" s="6">
        <v>1979</v>
      </c>
      <c r="B24" s="7">
        <v>132</v>
      </c>
      <c r="C24" s="4">
        <v>21127</v>
      </c>
      <c r="D24" s="8">
        <v>18695</v>
      </c>
      <c r="E24" s="64">
        <v>19615</v>
      </c>
      <c r="F24" s="8"/>
      <c r="G24" s="4">
        <f t="shared" si="0"/>
        <v>480.15909090909093</v>
      </c>
      <c r="H24" s="5">
        <f t="shared" si="1"/>
        <v>424.88636363636363</v>
      </c>
      <c r="I24" s="5">
        <f t="shared" si="2"/>
        <v>445.7954545454545</v>
      </c>
    </row>
    <row r="25" spans="1:9" ht="13.5" hidden="1" customHeight="1" x14ac:dyDescent="0.2">
      <c r="A25" s="15">
        <v>1980</v>
      </c>
      <c r="B25" s="16">
        <v>132</v>
      </c>
      <c r="C25" s="13">
        <v>23181</v>
      </c>
      <c r="D25" s="17">
        <v>21932</v>
      </c>
      <c r="E25" s="71">
        <v>21027</v>
      </c>
      <c r="F25" s="17"/>
      <c r="G25" s="13">
        <f t="shared" si="0"/>
        <v>526.84090909090912</v>
      </c>
      <c r="H25" s="14">
        <f t="shared" si="1"/>
        <v>498.4545454545455</v>
      </c>
      <c r="I25" s="14">
        <f t="shared" si="2"/>
        <v>477.88636363636363</v>
      </c>
    </row>
    <row r="26" spans="1:9" ht="13.5" hidden="1" customHeight="1" x14ac:dyDescent="0.2">
      <c r="A26" s="6">
        <v>1981</v>
      </c>
      <c r="B26" s="7">
        <v>132</v>
      </c>
      <c r="C26" s="4">
        <v>27156</v>
      </c>
      <c r="D26" s="8">
        <v>26010</v>
      </c>
      <c r="E26" s="64">
        <v>22194</v>
      </c>
      <c r="F26" s="8"/>
      <c r="G26" s="4">
        <f t="shared" si="0"/>
        <v>617.18181818181813</v>
      </c>
      <c r="H26" s="5">
        <f t="shared" si="1"/>
        <v>591.13636363636363</v>
      </c>
      <c r="I26" s="5">
        <f t="shared" si="2"/>
        <v>504.40909090909088</v>
      </c>
    </row>
    <row r="27" spans="1:9" ht="13.5" hidden="1" customHeight="1" x14ac:dyDescent="0.2">
      <c r="A27" s="6">
        <v>1982</v>
      </c>
      <c r="B27" s="7">
        <v>132</v>
      </c>
      <c r="C27" s="4">
        <v>27768</v>
      </c>
      <c r="D27" s="8">
        <v>28159</v>
      </c>
      <c r="E27" s="64">
        <v>21774</v>
      </c>
      <c r="F27" s="8"/>
      <c r="G27" s="4">
        <f t="shared" si="0"/>
        <v>631.09090909090912</v>
      </c>
      <c r="H27" s="5">
        <f t="shared" si="1"/>
        <v>639.97727272727275</v>
      </c>
      <c r="I27" s="5">
        <f t="shared" si="2"/>
        <v>494.86363636363637</v>
      </c>
    </row>
    <row r="28" spans="1:9" ht="13.5" hidden="1" customHeight="1" x14ac:dyDescent="0.2">
      <c r="A28" s="6">
        <v>1983</v>
      </c>
      <c r="B28" s="7">
        <v>132</v>
      </c>
      <c r="C28" s="4">
        <v>30387</v>
      </c>
      <c r="D28" s="8">
        <v>29666</v>
      </c>
      <c r="E28" s="64">
        <v>22496</v>
      </c>
      <c r="F28" s="8"/>
      <c r="G28" s="4">
        <f t="shared" si="0"/>
        <v>690.61363636363637</v>
      </c>
      <c r="H28" s="5">
        <f t="shared" si="1"/>
        <v>674.22727272727275</v>
      </c>
      <c r="I28" s="5">
        <f t="shared" si="2"/>
        <v>511.27272727272731</v>
      </c>
    </row>
    <row r="29" spans="1:9" ht="13.5" hidden="1" customHeight="1" x14ac:dyDescent="0.2">
      <c r="A29" s="6">
        <v>1984</v>
      </c>
      <c r="B29" s="7">
        <v>132</v>
      </c>
      <c r="C29" s="4">
        <v>32342</v>
      </c>
      <c r="D29" s="8">
        <v>31018</v>
      </c>
      <c r="E29" s="64">
        <v>23818</v>
      </c>
      <c r="F29" s="8"/>
      <c r="G29" s="4">
        <f t="shared" si="0"/>
        <v>735.0454545454545</v>
      </c>
      <c r="H29" s="5">
        <f t="shared" si="1"/>
        <v>704.9545454545455</v>
      </c>
      <c r="I29" s="5">
        <f t="shared" si="2"/>
        <v>541.31818181818176</v>
      </c>
    </row>
    <row r="30" spans="1:9" ht="13.5" hidden="1" customHeight="1" x14ac:dyDescent="0.2">
      <c r="A30" s="15">
        <v>1985</v>
      </c>
      <c r="B30" s="16">
        <v>156</v>
      </c>
      <c r="C30" s="13">
        <v>33506</v>
      </c>
      <c r="D30" s="17">
        <v>32403</v>
      </c>
      <c r="E30" s="71">
        <v>24925</v>
      </c>
      <c r="F30" s="17"/>
      <c r="G30" s="13">
        <f t="shared" si="0"/>
        <v>644.34615384615381</v>
      </c>
      <c r="H30" s="14">
        <f t="shared" si="1"/>
        <v>623.13461538461536</v>
      </c>
      <c r="I30" s="14">
        <f t="shared" si="2"/>
        <v>479.32692307692309</v>
      </c>
    </row>
    <row r="31" spans="1:9" ht="13.5" hidden="1" customHeight="1" x14ac:dyDescent="0.2">
      <c r="A31" s="6">
        <v>1986</v>
      </c>
      <c r="B31" s="7">
        <v>156</v>
      </c>
      <c r="C31" s="4">
        <v>34605</v>
      </c>
      <c r="D31" s="8">
        <v>33821</v>
      </c>
      <c r="E31" s="64">
        <v>25692</v>
      </c>
      <c r="F31" s="8"/>
      <c r="G31" s="4">
        <f t="shared" si="0"/>
        <v>665.48076923076917</v>
      </c>
      <c r="H31" s="5">
        <f t="shared" si="1"/>
        <v>650.40384615384619</v>
      </c>
      <c r="I31" s="5">
        <f t="shared" si="2"/>
        <v>494.07692307692304</v>
      </c>
    </row>
    <row r="32" spans="1:9" ht="13.5" hidden="1" customHeight="1" x14ac:dyDescent="0.2">
      <c r="A32" s="6">
        <v>1987</v>
      </c>
      <c r="B32" s="7">
        <v>156</v>
      </c>
      <c r="C32" s="4">
        <v>35511</v>
      </c>
      <c r="D32" s="8">
        <v>34687</v>
      </c>
      <c r="E32" s="64">
        <v>26532</v>
      </c>
      <c r="F32" s="8"/>
      <c r="G32" s="4">
        <f t="shared" si="0"/>
        <v>682.90384615384619</v>
      </c>
      <c r="H32" s="5">
        <f t="shared" si="1"/>
        <v>667.05769230769238</v>
      </c>
      <c r="I32" s="5">
        <f t="shared" si="2"/>
        <v>510.23076923076917</v>
      </c>
    </row>
    <row r="33" spans="1:9" ht="13.5" hidden="1" customHeight="1" x14ac:dyDescent="0.2">
      <c r="A33" s="3">
        <v>1988</v>
      </c>
      <c r="B33" s="2">
        <v>156</v>
      </c>
      <c r="C33" s="4">
        <v>38345</v>
      </c>
      <c r="D33" s="5">
        <v>36497</v>
      </c>
      <c r="E33" s="69">
        <v>28393</v>
      </c>
      <c r="F33" s="5"/>
      <c r="G33" s="4">
        <f t="shared" si="0"/>
        <v>737.40384615384619</v>
      </c>
      <c r="H33" s="5">
        <f t="shared" si="1"/>
        <v>701.86538461538464</v>
      </c>
      <c r="I33" s="5">
        <f t="shared" si="2"/>
        <v>546.01923076923072</v>
      </c>
    </row>
    <row r="34" spans="1:9" ht="13.5" hidden="1" customHeight="1" x14ac:dyDescent="0.2">
      <c r="A34" s="3">
        <v>1989</v>
      </c>
      <c r="B34" s="2">
        <v>156</v>
      </c>
      <c r="C34" s="4">
        <v>39927</v>
      </c>
      <c r="D34" s="5">
        <v>37652</v>
      </c>
      <c r="E34" s="69">
        <v>30674</v>
      </c>
      <c r="F34" s="5"/>
      <c r="G34" s="4">
        <f t="shared" si="0"/>
        <v>767.82692307692309</v>
      </c>
      <c r="H34" s="5">
        <f t="shared" si="1"/>
        <v>724.07692307692309</v>
      </c>
      <c r="I34" s="5">
        <f t="shared" si="2"/>
        <v>589.88461538461547</v>
      </c>
    </row>
    <row r="35" spans="1:9" ht="17.25" customHeight="1" x14ac:dyDescent="0.2">
      <c r="A35" s="42" t="s">
        <v>14</v>
      </c>
      <c r="B35" s="43">
        <v>156</v>
      </c>
      <c r="C35" s="44">
        <v>40898</v>
      </c>
      <c r="D35" s="45">
        <v>38520</v>
      </c>
      <c r="E35" s="61">
        <v>32396</v>
      </c>
      <c r="F35" s="61"/>
      <c r="G35" s="46">
        <f t="shared" si="0"/>
        <v>786.5</v>
      </c>
      <c r="H35" s="47">
        <f t="shared" si="1"/>
        <v>740.76923076923083</v>
      </c>
      <c r="I35" s="48">
        <f t="shared" si="2"/>
        <v>623</v>
      </c>
    </row>
    <row r="36" spans="1:9" ht="13.5" hidden="1" customHeight="1" x14ac:dyDescent="0.2">
      <c r="A36" s="19">
        <v>1991</v>
      </c>
      <c r="B36" s="23">
        <v>167</v>
      </c>
      <c r="C36" s="24">
        <v>43027</v>
      </c>
      <c r="D36" s="26">
        <v>41640</v>
      </c>
      <c r="E36" s="62">
        <v>33455</v>
      </c>
      <c r="F36" s="62"/>
      <c r="G36" s="20">
        <f t="shared" si="0"/>
        <v>772.94011976047898</v>
      </c>
      <c r="H36" s="27">
        <f t="shared" si="1"/>
        <v>748.02395209580845</v>
      </c>
      <c r="I36" s="29">
        <f t="shared" si="2"/>
        <v>600.98802395209577</v>
      </c>
    </row>
    <row r="37" spans="1:9" ht="13.5" hidden="1" customHeight="1" x14ac:dyDescent="0.2">
      <c r="A37" s="19">
        <v>1992</v>
      </c>
      <c r="B37" s="23">
        <v>167</v>
      </c>
      <c r="C37" s="24">
        <v>47013</v>
      </c>
      <c r="D37" s="26">
        <v>44373</v>
      </c>
      <c r="E37" s="62">
        <v>36068</v>
      </c>
      <c r="F37" s="62"/>
      <c r="G37" s="20">
        <f t="shared" si="0"/>
        <v>844.54491017964074</v>
      </c>
      <c r="H37" s="27">
        <f t="shared" si="1"/>
        <v>797.11976047904182</v>
      </c>
      <c r="I37" s="29">
        <f t="shared" si="2"/>
        <v>647.92814371257487</v>
      </c>
    </row>
    <row r="38" spans="1:9" ht="13.5" hidden="1" customHeight="1" x14ac:dyDescent="0.2">
      <c r="A38" s="19">
        <v>1993</v>
      </c>
      <c r="B38" s="23">
        <v>167</v>
      </c>
      <c r="C38" s="24">
        <v>50224</v>
      </c>
      <c r="D38" s="26">
        <v>47790</v>
      </c>
      <c r="E38" s="62">
        <v>38233</v>
      </c>
      <c r="F38" s="62"/>
      <c r="G38" s="20">
        <f t="shared" si="0"/>
        <v>902.22754491017963</v>
      </c>
      <c r="H38" s="27">
        <f t="shared" si="1"/>
        <v>858.50299401197594</v>
      </c>
      <c r="I38" s="29">
        <f t="shared" si="2"/>
        <v>686.82035928143705</v>
      </c>
    </row>
    <row r="39" spans="1:9" ht="13.5" hidden="1" customHeight="1" x14ac:dyDescent="0.2">
      <c r="A39" s="19">
        <v>1994</v>
      </c>
      <c r="B39" s="23">
        <v>167</v>
      </c>
      <c r="C39" s="24">
        <v>48322</v>
      </c>
      <c r="D39" s="26">
        <v>49184</v>
      </c>
      <c r="E39" s="62">
        <v>37294</v>
      </c>
      <c r="F39" s="62"/>
      <c r="G39" s="20">
        <f t="shared" si="0"/>
        <v>868.05988023952102</v>
      </c>
      <c r="H39" s="27">
        <f t="shared" si="1"/>
        <v>883.54491017964074</v>
      </c>
      <c r="I39" s="29">
        <f t="shared" si="2"/>
        <v>669.95209580838321</v>
      </c>
    </row>
    <row r="40" spans="1:9" ht="17.25" customHeight="1" x14ac:dyDescent="0.2">
      <c r="A40" s="19">
        <v>1995</v>
      </c>
      <c r="B40" s="23">
        <v>167</v>
      </c>
      <c r="C40" s="24">
        <v>50072</v>
      </c>
      <c r="D40" s="26">
        <v>49805</v>
      </c>
      <c r="E40" s="62">
        <v>37536</v>
      </c>
      <c r="F40" s="62"/>
      <c r="G40" s="20">
        <f t="shared" si="0"/>
        <v>899.49700598802406</v>
      </c>
      <c r="H40" s="27">
        <f t="shared" si="1"/>
        <v>894.70059880239523</v>
      </c>
      <c r="I40" s="29">
        <f t="shared" si="2"/>
        <v>674.29940119760477</v>
      </c>
    </row>
    <row r="41" spans="1:9" ht="13.5" hidden="1" customHeight="1" x14ac:dyDescent="0.2">
      <c r="A41" s="18">
        <v>1996</v>
      </c>
      <c r="B41" s="22">
        <v>167</v>
      </c>
      <c r="C41" s="24">
        <v>51991</v>
      </c>
      <c r="D41" s="25">
        <v>50413</v>
      </c>
      <c r="E41" s="63">
        <v>38888</v>
      </c>
      <c r="F41" s="63"/>
      <c r="G41" s="20">
        <f t="shared" si="0"/>
        <v>933.97005988023943</v>
      </c>
      <c r="H41" s="21">
        <f t="shared" si="1"/>
        <v>905.62275449101799</v>
      </c>
      <c r="I41" s="28">
        <f t="shared" si="2"/>
        <v>698.5868263473053</v>
      </c>
    </row>
    <row r="42" spans="1:9" ht="13.5" hidden="1" customHeight="1" x14ac:dyDescent="0.2">
      <c r="A42" s="18">
        <v>1997</v>
      </c>
      <c r="B42" s="22">
        <v>167</v>
      </c>
      <c r="C42" s="24">
        <v>52319</v>
      </c>
      <c r="D42" s="25">
        <v>51194</v>
      </c>
      <c r="E42" s="63">
        <v>39899</v>
      </c>
      <c r="F42" s="63"/>
      <c r="G42" s="20">
        <f t="shared" si="0"/>
        <v>939.86227544910184</v>
      </c>
      <c r="H42" s="21">
        <f t="shared" si="1"/>
        <v>919.65269461077833</v>
      </c>
      <c r="I42" s="28">
        <f t="shared" si="2"/>
        <v>716.74850299401203</v>
      </c>
    </row>
    <row r="43" spans="1:9" ht="13.5" hidden="1" customHeight="1" x14ac:dyDescent="0.2">
      <c r="A43" s="18">
        <v>1998</v>
      </c>
      <c r="B43" s="22">
        <v>167</v>
      </c>
      <c r="C43" s="24">
        <v>53805</v>
      </c>
      <c r="D43" s="25">
        <v>52002</v>
      </c>
      <c r="E43" s="63">
        <v>41649</v>
      </c>
      <c r="F43" s="63"/>
      <c r="G43" s="20">
        <f t="shared" si="0"/>
        <v>966.55688622754485</v>
      </c>
      <c r="H43" s="21">
        <f t="shared" si="1"/>
        <v>934.16766467065872</v>
      </c>
      <c r="I43" s="28">
        <f t="shared" si="2"/>
        <v>748.18562874251495</v>
      </c>
    </row>
    <row r="44" spans="1:9" ht="13.5" hidden="1" customHeight="1" x14ac:dyDescent="0.2">
      <c r="A44" s="19">
        <v>1999</v>
      </c>
      <c r="B44" s="23">
        <v>167</v>
      </c>
      <c r="C44" s="24">
        <v>54693</v>
      </c>
      <c r="D44" s="26">
        <v>54088</v>
      </c>
      <c r="E44" s="62">
        <v>42271</v>
      </c>
      <c r="F44" s="62"/>
      <c r="G44" s="20">
        <f t="shared" ref="G44:G51" si="3">(+C44/B44)*3</f>
        <v>982.50898203592817</v>
      </c>
      <c r="H44" s="27">
        <f t="shared" ref="H44:H51" si="4">+(D44/B44)*3</f>
        <v>971.64071856287421</v>
      </c>
      <c r="I44" s="29">
        <f t="shared" ref="I44:I51" si="5">+(E44/B44)*3</f>
        <v>759.35928143712579</v>
      </c>
    </row>
    <row r="45" spans="1:9" ht="17.25" customHeight="1" x14ac:dyDescent="0.2">
      <c r="A45" s="19">
        <v>2000</v>
      </c>
      <c r="B45" s="23">
        <v>167</v>
      </c>
      <c r="C45" s="24">
        <v>54697</v>
      </c>
      <c r="D45" s="26">
        <v>56512</v>
      </c>
      <c r="E45" s="62">
        <v>40410</v>
      </c>
      <c r="F45" s="62"/>
      <c r="G45" s="20">
        <f t="shared" si="3"/>
        <v>982.58083832335342</v>
      </c>
      <c r="H45" s="27">
        <f t="shared" si="4"/>
        <v>1015.1856287425148</v>
      </c>
      <c r="I45" s="29">
        <f t="shared" si="5"/>
        <v>725.92814371257487</v>
      </c>
    </row>
    <row r="46" spans="1:9" ht="17.45" hidden="1" customHeight="1" x14ac:dyDescent="0.2">
      <c r="A46" s="19">
        <v>2001</v>
      </c>
      <c r="B46" s="23">
        <v>167</v>
      </c>
      <c r="C46" s="24">
        <v>57464</v>
      </c>
      <c r="D46" s="26">
        <v>57422</v>
      </c>
      <c r="E46" s="62">
        <v>40303</v>
      </c>
      <c r="F46" s="62"/>
      <c r="G46" s="20">
        <f t="shared" si="3"/>
        <v>1032.2874251497005</v>
      </c>
      <c r="H46" s="27">
        <f t="shared" si="4"/>
        <v>1031.5329341317365</v>
      </c>
      <c r="I46" s="29">
        <f t="shared" si="5"/>
        <v>724.00598802395211</v>
      </c>
    </row>
    <row r="47" spans="1:9" ht="24" hidden="1" customHeight="1" x14ac:dyDescent="0.2">
      <c r="A47" s="19">
        <v>2002</v>
      </c>
      <c r="B47" s="23">
        <v>167</v>
      </c>
      <c r="C47" s="24">
        <v>57555</v>
      </c>
      <c r="D47" s="26">
        <v>56586</v>
      </c>
      <c r="E47" s="62">
        <v>40965</v>
      </c>
      <c r="F47" s="62"/>
      <c r="G47" s="20">
        <f t="shared" si="3"/>
        <v>1033.9221556886228</v>
      </c>
      <c r="H47" s="27">
        <f t="shared" si="4"/>
        <v>1016.5149700598802</v>
      </c>
      <c r="I47" s="29">
        <f t="shared" si="5"/>
        <v>735.89820359281441</v>
      </c>
    </row>
    <row r="48" spans="1:9" ht="17.45" hidden="1" customHeight="1" x14ac:dyDescent="0.2">
      <c r="A48" s="19">
        <v>2003</v>
      </c>
      <c r="B48" s="23">
        <v>167</v>
      </c>
      <c r="C48" s="24">
        <v>60847</v>
      </c>
      <c r="D48" s="26">
        <v>56396</v>
      </c>
      <c r="E48" s="62">
        <v>44600</v>
      </c>
      <c r="F48" s="62"/>
      <c r="G48" s="20">
        <f t="shared" si="3"/>
        <v>1093.0598802395211</v>
      </c>
      <c r="H48" s="27">
        <f t="shared" si="4"/>
        <v>1013.1017964071857</v>
      </c>
      <c r="I48" s="29">
        <f t="shared" si="5"/>
        <v>801.19760479041929</v>
      </c>
    </row>
    <row r="49" spans="1:9" ht="17.45" hidden="1" customHeight="1" x14ac:dyDescent="0.2">
      <c r="A49" s="19">
        <v>2004</v>
      </c>
      <c r="B49" s="23">
        <v>167</v>
      </c>
      <c r="C49" s="24">
        <v>62762</v>
      </c>
      <c r="D49" s="26">
        <v>56381</v>
      </c>
      <c r="E49" s="62">
        <v>51071</v>
      </c>
      <c r="F49" s="62"/>
      <c r="G49" s="20">
        <f t="shared" si="3"/>
        <v>1127.4610778443114</v>
      </c>
      <c r="H49" s="27">
        <f t="shared" si="4"/>
        <v>1012.8323353293413</v>
      </c>
      <c r="I49" s="29">
        <f t="shared" si="5"/>
        <v>917.44311377245515</v>
      </c>
    </row>
    <row r="50" spans="1:9" ht="17.45" customHeight="1" x14ac:dyDescent="0.2">
      <c r="A50" s="19">
        <v>2005</v>
      </c>
      <c r="B50" s="23">
        <v>167</v>
      </c>
      <c r="C50" s="24">
        <v>68473</v>
      </c>
      <c r="D50" s="26">
        <v>61975</v>
      </c>
      <c r="E50" s="62">
        <v>57724</v>
      </c>
      <c r="F50" s="62"/>
      <c r="G50" s="20">
        <f t="shared" si="3"/>
        <v>1230.0538922155688</v>
      </c>
      <c r="H50" s="27">
        <f t="shared" si="4"/>
        <v>1113.3233532934132</v>
      </c>
      <c r="I50" s="29">
        <f t="shared" si="5"/>
        <v>1036.9580838323354</v>
      </c>
    </row>
    <row r="51" spans="1:9" ht="17.45" hidden="1" customHeight="1" x14ac:dyDescent="0.2">
      <c r="A51" s="6">
        <v>2006</v>
      </c>
      <c r="B51" s="7">
        <v>167</v>
      </c>
      <c r="C51" s="31">
        <v>66618</v>
      </c>
      <c r="D51" s="30">
        <v>67582</v>
      </c>
      <c r="E51" s="64">
        <v>56486</v>
      </c>
      <c r="F51" s="64"/>
      <c r="G51" s="20">
        <f t="shared" si="3"/>
        <v>1196.7305389221558</v>
      </c>
      <c r="H51" s="27">
        <f t="shared" si="4"/>
        <v>1214.0479041916169</v>
      </c>
      <c r="I51" s="29">
        <f t="shared" si="5"/>
        <v>1014.7185628742516</v>
      </c>
    </row>
    <row r="52" spans="1:9" ht="17.45" hidden="1" customHeight="1" x14ac:dyDescent="0.2">
      <c r="A52" s="6">
        <v>2005</v>
      </c>
      <c r="B52" s="7"/>
      <c r="C52" s="31"/>
      <c r="D52" s="30"/>
      <c r="E52" s="64"/>
      <c r="F52" s="64"/>
      <c r="G52" s="20"/>
      <c r="H52" s="27"/>
      <c r="I52" s="29"/>
    </row>
    <row r="53" spans="1:9" ht="17.45" hidden="1" customHeight="1" x14ac:dyDescent="0.2">
      <c r="A53" s="6">
        <v>2007</v>
      </c>
      <c r="B53" s="7">
        <v>167</v>
      </c>
      <c r="C53" s="31">
        <v>58410</v>
      </c>
      <c r="D53" s="30">
        <v>62846</v>
      </c>
      <c r="E53" s="64">
        <v>51063</v>
      </c>
      <c r="F53" s="64"/>
      <c r="G53" s="20">
        <f t="shared" ref="G53:G60" si="6">(+C53/B53)*3</f>
        <v>1049.2814371257484</v>
      </c>
      <c r="H53" s="27">
        <f t="shared" ref="H53:H60" si="7">+(D53/B53)*3</f>
        <v>1128.9700598802394</v>
      </c>
      <c r="I53" s="29">
        <f t="shared" ref="I53:I60" si="8">+(E53/B53)*3</f>
        <v>917.29940119760477</v>
      </c>
    </row>
    <row r="54" spans="1:9" ht="17.45" hidden="1" customHeight="1" x14ac:dyDescent="0.2">
      <c r="A54" s="6">
        <v>2008</v>
      </c>
      <c r="B54" s="7">
        <v>166</v>
      </c>
      <c r="C54" s="31">
        <v>61104</v>
      </c>
      <c r="D54" s="30">
        <v>59096</v>
      </c>
      <c r="E54" s="64">
        <v>53332</v>
      </c>
      <c r="F54" s="64"/>
      <c r="G54" s="20">
        <f t="shared" si="6"/>
        <v>1104.2891566265059</v>
      </c>
      <c r="H54" s="27">
        <f t="shared" si="7"/>
        <v>1068</v>
      </c>
      <c r="I54" s="29">
        <f t="shared" si="8"/>
        <v>963.83132530120486</v>
      </c>
    </row>
    <row r="55" spans="1:9" ht="17.45" hidden="1" customHeight="1" x14ac:dyDescent="0.2">
      <c r="A55" s="6">
        <v>2009</v>
      </c>
      <c r="B55" s="7">
        <v>167</v>
      </c>
      <c r="C55" s="31">
        <v>57740</v>
      </c>
      <c r="D55" s="30">
        <v>60508</v>
      </c>
      <c r="E55" s="64">
        <v>49885</v>
      </c>
      <c r="F55" s="66"/>
      <c r="G55" s="20">
        <f t="shared" si="6"/>
        <v>1037.245508982036</v>
      </c>
      <c r="H55" s="27">
        <f t="shared" si="7"/>
        <v>1086.9700598802394</v>
      </c>
      <c r="I55" s="29">
        <f t="shared" si="8"/>
        <v>896.13772455089816</v>
      </c>
    </row>
    <row r="56" spans="1:9" ht="17.45" customHeight="1" x14ac:dyDescent="0.2">
      <c r="A56" s="6">
        <v>2010</v>
      </c>
      <c r="B56" s="7">
        <v>167</v>
      </c>
      <c r="C56" s="31">
        <v>55992</v>
      </c>
      <c r="D56" s="30">
        <v>59526</v>
      </c>
      <c r="E56" s="64">
        <v>45864</v>
      </c>
      <c r="F56" s="66"/>
      <c r="G56" s="20">
        <f t="shared" si="6"/>
        <v>1005.8443113772455</v>
      </c>
      <c r="H56" s="27">
        <f t="shared" si="7"/>
        <v>1069.3293413173653</v>
      </c>
      <c r="I56" s="29">
        <f t="shared" si="8"/>
        <v>823.90419161676641</v>
      </c>
    </row>
    <row r="57" spans="1:9" ht="17.45" customHeight="1" x14ac:dyDescent="0.2">
      <c r="A57" s="6">
        <v>2011</v>
      </c>
      <c r="B57" s="39">
        <v>167</v>
      </c>
      <c r="C57" s="30">
        <v>55126</v>
      </c>
      <c r="D57" s="30">
        <v>57357</v>
      </c>
      <c r="E57" s="64">
        <v>43614</v>
      </c>
      <c r="F57" s="66"/>
      <c r="G57" s="20">
        <f t="shared" si="6"/>
        <v>990.28742514970054</v>
      </c>
      <c r="H57" s="27">
        <f t="shared" si="7"/>
        <v>1030.3652694610778</v>
      </c>
      <c r="I57" s="29">
        <f t="shared" si="8"/>
        <v>783.48502994011983</v>
      </c>
    </row>
    <row r="58" spans="1:9" ht="17.45" customHeight="1" x14ac:dyDescent="0.2">
      <c r="A58" s="6">
        <v>2012</v>
      </c>
      <c r="B58" s="39">
        <v>167</v>
      </c>
      <c r="C58" s="30">
        <v>57501</v>
      </c>
      <c r="D58" s="30">
        <v>57570</v>
      </c>
      <c r="E58" s="64">
        <v>43588</v>
      </c>
      <c r="F58" s="66"/>
      <c r="G58" s="20">
        <f t="shared" si="6"/>
        <v>1032.9520958083831</v>
      </c>
      <c r="H58" s="27">
        <f t="shared" si="7"/>
        <v>1034.1916167664672</v>
      </c>
      <c r="I58" s="29">
        <f t="shared" si="8"/>
        <v>783.01796407185634</v>
      </c>
    </row>
    <row r="59" spans="1:9" ht="17.45" customHeight="1" x14ac:dyDescent="0.2">
      <c r="A59" s="76">
        <v>2013</v>
      </c>
      <c r="B59" s="39">
        <v>167</v>
      </c>
      <c r="C59" s="30">
        <v>56475</v>
      </c>
      <c r="D59" s="30">
        <v>58393</v>
      </c>
      <c r="E59" s="64">
        <v>41979</v>
      </c>
      <c r="F59" s="64"/>
      <c r="G59" s="20">
        <f t="shared" ref="G59" si="9">(+C59/B59)*3</f>
        <v>1014.5209580838323</v>
      </c>
      <c r="H59" s="27">
        <f t="shared" ref="H59" si="10">+(D59/B59)*3</f>
        <v>1048.9760479041915</v>
      </c>
      <c r="I59" s="29">
        <f t="shared" ref="I59" si="11">+(E59/B59)*3</f>
        <v>754.11377245508982</v>
      </c>
    </row>
    <row r="60" spans="1:9" ht="17.45" customHeight="1" thickBot="1" x14ac:dyDescent="0.25">
      <c r="A60" s="32">
        <v>2014</v>
      </c>
      <c r="B60" s="33">
        <v>167</v>
      </c>
      <c r="C60" s="34">
        <v>54988</v>
      </c>
      <c r="D60" s="34">
        <v>55216</v>
      </c>
      <c r="E60" s="65">
        <v>41751</v>
      </c>
      <c r="F60" s="65"/>
      <c r="G60" s="35">
        <f t="shared" si="6"/>
        <v>987.80838323353294</v>
      </c>
      <c r="H60" s="36">
        <f t="shared" si="7"/>
        <v>991.90419161676641</v>
      </c>
      <c r="I60" s="37">
        <f t="shared" si="8"/>
        <v>750.01796407185623</v>
      </c>
    </row>
    <row r="61" spans="1:9" ht="15" hidden="1" customHeight="1" thickTop="1" x14ac:dyDescent="0.2">
      <c r="A61" s="84" t="s">
        <v>2</v>
      </c>
      <c r="B61" s="84"/>
      <c r="C61" s="84"/>
      <c r="D61" s="84"/>
      <c r="E61" s="84"/>
      <c r="F61" s="84"/>
      <c r="G61" s="84"/>
      <c r="H61" s="84"/>
      <c r="I61" s="84"/>
    </row>
    <row r="62" spans="1:9" ht="8.25" customHeight="1" x14ac:dyDescent="0.2">
      <c r="A62" s="9"/>
      <c r="B62" s="9"/>
      <c r="C62" s="9"/>
      <c r="D62" s="9"/>
      <c r="E62" s="72"/>
      <c r="F62" s="59"/>
      <c r="G62" s="9"/>
      <c r="H62" s="9"/>
      <c r="I62" s="9"/>
    </row>
    <row r="63" spans="1:9" ht="15" customHeight="1" x14ac:dyDescent="0.2">
      <c r="A63" s="85" t="s">
        <v>8</v>
      </c>
      <c r="B63" s="85"/>
      <c r="C63" s="85"/>
      <c r="D63" s="85"/>
      <c r="E63" s="85"/>
      <c r="F63" s="85"/>
      <c r="G63" s="85"/>
      <c r="H63" s="85"/>
      <c r="I63" s="85"/>
    </row>
    <row r="64" spans="1:9" ht="6" customHeight="1" x14ac:dyDescent="0.2">
      <c r="A64" s="79"/>
      <c r="B64" s="79"/>
      <c r="C64" s="79"/>
      <c r="D64" s="79"/>
      <c r="E64" s="79"/>
      <c r="F64" s="79"/>
      <c r="G64" s="79"/>
      <c r="H64" s="79"/>
      <c r="I64" s="79"/>
    </row>
    <row r="65" spans="1:150" s="38" customFormat="1" ht="15" hidden="1" customHeight="1" x14ac:dyDescent="0.2">
      <c r="A65" s="80" t="s">
        <v>5</v>
      </c>
      <c r="B65" s="80"/>
      <c r="C65" s="80"/>
      <c r="D65" s="80"/>
      <c r="E65" s="80"/>
      <c r="F65" s="80"/>
      <c r="G65" s="80"/>
      <c r="H65" s="80"/>
      <c r="I65" s="80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</row>
    <row r="66" spans="1:150" s="38" customFormat="1" ht="15" hidden="1" customHeight="1" x14ac:dyDescent="0.2">
      <c r="A66" s="80" t="s">
        <v>6</v>
      </c>
      <c r="B66" s="80"/>
      <c r="C66" s="80"/>
      <c r="D66" s="80"/>
      <c r="E66" s="80"/>
      <c r="F66" s="80"/>
      <c r="G66" s="80"/>
      <c r="H66" s="80"/>
      <c r="I66" s="80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  <c r="DY66" s="51"/>
      <c r="DZ66" s="51"/>
      <c r="EA66" s="51"/>
      <c r="EB66" s="51"/>
      <c r="EC66" s="51"/>
      <c r="ED66" s="51"/>
      <c r="EE66" s="51"/>
      <c r="EF66" s="51"/>
      <c r="EG66" s="51"/>
      <c r="EH66" s="51"/>
      <c r="EI66" s="51"/>
      <c r="EJ66" s="51"/>
      <c r="EK66" s="51"/>
      <c r="EL66" s="51"/>
      <c r="EM66" s="51"/>
      <c r="EN66" s="51"/>
      <c r="EO66" s="51"/>
      <c r="EP66" s="51"/>
      <c r="EQ66" s="51"/>
      <c r="ER66" s="51"/>
      <c r="ES66" s="51"/>
      <c r="ET66" s="51"/>
    </row>
    <row r="67" spans="1:150" s="38" customFormat="1" ht="15" hidden="1" customHeight="1" x14ac:dyDescent="0.2">
      <c r="A67" s="80" t="s">
        <v>7</v>
      </c>
      <c r="B67" s="80"/>
      <c r="C67" s="80"/>
      <c r="D67" s="80"/>
      <c r="E67" s="80"/>
      <c r="F67" s="80"/>
      <c r="G67" s="80"/>
      <c r="H67" s="80"/>
      <c r="I67" s="80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51"/>
      <c r="EO67" s="51"/>
      <c r="EP67" s="51"/>
      <c r="EQ67" s="51"/>
      <c r="ER67" s="51"/>
      <c r="ES67" s="51"/>
      <c r="ET67" s="51"/>
    </row>
    <row r="68" spans="1:150" s="38" customFormat="1" ht="6" customHeight="1" x14ac:dyDescent="0.2">
      <c r="A68" s="6"/>
      <c r="B68" s="6"/>
      <c r="C68" s="6"/>
      <c r="D68" s="6"/>
      <c r="E68" s="51"/>
      <c r="F68" s="58"/>
      <c r="G68" s="6"/>
      <c r="H68" s="6"/>
      <c r="I68" s="6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</row>
    <row r="69" spans="1:150" ht="15" x14ac:dyDescent="0.2">
      <c r="A69" s="80" t="s">
        <v>18</v>
      </c>
      <c r="B69" s="80"/>
      <c r="C69" s="80"/>
      <c r="D69" s="80"/>
      <c r="E69" s="80"/>
      <c r="F69" s="80"/>
      <c r="G69" s="80"/>
      <c r="H69" s="80"/>
      <c r="I69" s="80"/>
    </row>
    <row r="70" spans="1:150" ht="5.25" customHeight="1" x14ac:dyDescent="0.2">
      <c r="A70" s="6"/>
      <c r="B70" s="6"/>
      <c r="C70" s="6"/>
      <c r="D70" s="6"/>
      <c r="E70" s="51"/>
      <c r="F70" s="58"/>
      <c r="G70" s="6"/>
      <c r="H70" s="6"/>
      <c r="I70" s="6"/>
    </row>
    <row r="71" spans="1:150" ht="15" x14ac:dyDescent="0.2">
      <c r="A71" s="80" t="s">
        <v>13</v>
      </c>
      <c r="B71" s="80"/>
      <c r="C71" s="80"/>
      <c r="D71" s="80"/>
      <c r="E71" s="80"/>
      <c r="F71" s="80"/>
      <c r="G71" s="80"/>
      <c r="H71" s="80"/>
      <c r="I71" s="80"/>
    </row>
    <row r="72" spans="1:150" ht="6" customHeight="1" x14ac:dyDescent="0.2">
      <c r="A72" s="6"/>
      <c r="B72" s="6"/>
      <c r="C72" s="6"/>
      <c r="D72" s="6"/>
      <c r="E72" s="51"/>
      <c r="F72" s="58"/>
      <c r="G72" s="6"/>
      <c r="H72" s="6"/>
      <c r="I72" s="6"/>
    </row>
    <row r="73" spans="1:150" ht="15" customHeight="1" x14ac:dyDescent="0.2">
      <c r="A73" s="6" t="s">
        <v>15</v>
      </c>
      <c r="B73" s="6"/>
      <c r="C73" s="6"/>
      <c r="D73" s="6"/>
      <c r="E73" s="51"/>
      <c r="F73" s="58"/>
      <c r="G73" s="6"/>
      <c r="H73" s="6"/>
      <c r="I73" s="6"/>
    </row>
    <row r="74" spans="1:150" ht="6" customHeight="1" x14ac:dyDescent="0.2">
      <c r="A74" s="6"/>
      <c r="B74" s="6"/>
      <c r="C74" s="6"/>
      <c r="D74" s="6"/>
      <c r="E74" s="51"/>
      <c r="F74" s="58"/>
      <c r="G74" s="6"/>
      <c r="H74" s="6"/>
      <c r="I74" s="6"/>
    </row>
    <row r="75" spans="1:150" ht="17.25" customHeight="1" x14ac:dyDescent="0.2">
      <c r="A75" s="81" t="s">
        <v>16</v>
      </c>
      <c r="B75" s="81"/>
      <c r="C75" s="81"/>
      <c r="D75" s="81"/>
      <c r="E75" s="81"/>
      <c r="F75" s="81"/>
      <c r="G75" s="81"/>
      <c r="H75" s="81"/>
      <c r="I75" s="81"/>
    </row>
  </sheetData>
  <sheetProtection selectLockedCells="1" selectUnlockedCells="1"/>
  <mergeCells count="12">
    <mergeCell ref="A1:I1"/>
    <mergeCell ref="A2:I2"/>
    <mergeCell ref="A64:I64"/>
    <mergeCell ref="A71:I71"/>
    <mergeCell ref="A75:I75"/>
    <mergeCell ref="G3:I3"/>
    <mergeCell ref="A61:I61"/>
    <mergeCell ref="A63:I63"/>
    <mergeCell ref="A65:I65"/>
    <mergeCell ref="A67:I67"/>
    <mergeCell ref="A66:I66"/>
    <mergeCell ref="A69:I69"/>
  </mergeCells>
  <phoneticPr fontId="0" type="noConversion"/>
  <printOptions horizontalCentered="1"/>
  <pageMargins left="0.75" right="0.75" top="0.64" bottom="0.18" header="0.31" footer="0.5600000000000000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2.1</vt:lpstr>
    </vt:vector>
  </TitlesOfParts>
  <Company>ADMIN OFFICE OF US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</dc:creator>
  <cp:lastModifiedBy>AOUSC</cp:lastModifiedBy>
  <cp:lastPrinted>2014-04-29T15:43:31Z</cp:lastPrinted>
  <dcterms:created xsi:type="dcterms:W3CDTF">1999-11-12T21:35:35Z</dcterms:created>
  <dcterms:modified xsi:type="dcterms:W3CDTF">2015-07-06T13:59:34Z</dcterms:modified>
</cp:coreProperties>
</file>