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defaultThemeVersion="124226"/>
  <mc:AlternateContent xmlns:mc="http://schemas.openxmlformats.org/markup-compatibility/2006">
    <mc:Choice Requires="x15">
      <x15ac:absPath xmlns:x15ac="http://schemas.microsoft.com/office/spreadsheetml/2010/11/ac" url="S:\Quarter Close Tables\Federal Circuit\June\June 2025\"/>
    </mc:Choice>
  </mc:AlternateContent>
  <xr:revisionPtr revIDLastSave="0" documentId="13_ncr:1_{92BEC0E6-D276-45A3-923F-9719580DFB7B}" xr6:coauthVersionLast="47" xr6:coauthVersionMax="47" xr10:uidLastSave="{00000000-0000-0000-0000-000000000000}"/>
  <bookViews>
    <workbookView xWindow="-110" yWindow="-110" windowWidth="19420" windowHeight="11500" activeTab="2" xr2:uid="{00000000-000D-0000-FFFF-FFFF00000000}"/>
  </bookViews>
  <sheets>
    <sheet name="Document History" sheetId="8" r:id="rId1"/>
    <sheet name="Instructions" sheetId="7" r:id="rId2"/>
    <sheet name="Formatted Report" sheetId="1" r:id="rId3"/>
    <sheet name="Raw Data - Table B-8" sheetId="5" r:id="rId4"/>
  </sheets>
  <definedNames>
    <definedName name="_xlnm.Print_Area" localSheetId="2">'Formatted Report'!$A$1:$V$38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8" i="1" l="1"/>
  <c r="F18" i="1"/>
  <c r="L18" i="1"/>
  <c r="I18" i="1" s="1"/>
  <c r="U18" i="1" s="1"/>
  <c r="O18" i="1"/>
  <c r="R18" i="1"/>
  <c r="F27" i="1"/>
  <c r="F26" i="1"/>
  <c r="F19" i="1"/>
  <c r="R27" i="1"/>
  <c r="O27" i="1"/>
  <c r="L27" i="1"/>
  <c r="I27" i="1" s="1"/>
  <c r="C27" i="1"/>
  <c r="R26" i="1"/>
  <c r="O26" i="1"/>
  <c r="L26" i="1"/>
  <c r="C26" i="1"/>
  <c r="R25" i="1"/>
  <c r="O25" i="1"/>
  <c r="L25" i="1"/>
  <c r="I25" i="1" s="1"/>
  <c r="F25" i="1"/>
  <c r="C25" i="1"/>
  <c r="R24" i="1"/>
  <c r="O24" i="1"/>
  <c r="L24" i="1"/>
  <c r="I24" i="1" s="1"/>
  <c r="F24" i="1"/>
  <c r="C24" i="1"/>
  <c r="R23" i="1"/>
  <c r="O23" i="1"/>
  <c r="L23" i="1"/>
  <c r="I23" i="1" s="1"/>
  <c r="F23" i="1"/>
  <c r="C23" i="1"/>
  <c r="R22" i="1"/>
  <c r="O22" i="1"/>
  <c r="L22" i="1"/>
  <c r="I22" i="1" s="1"/>
  <c r="F22" i="1"/>
  <c r="C22" i="1"/>
  <c r="R21" i="1"/>
  <c r="O21" i="1"/>
  <c r="L21" i="1"/>
  <c r="F21" i="1"/>
  <c r="C21" i="1"/>
  <c r="R20" i="1"/>
  <c r="O20" i="1"/>
  <c r="L20" i="1"/>
  <c r="F20" i="1"/>
  <c r="C20" i="1"/>
  <c r="R19" i="1"/>
  <c r="O19" i="1"/>
  <c r="L19" i="1"/>
  <c r="C19" i="1"/>
  <c r="R17" i="1"/>
  <c r="O17" i="1"/>
  <c r="L17" i="1"/>
  <c r="F17" i="1"/>
  <c r="C17" i="1"/>
  <c r="R16" i="1"/>
  <c r="O16" i="1"/>
  <c r="L16" i="1"/>
  <c r="F16" i="1"/>
  <c r="C16" i="1"/>
  <c r="R15" i="1"/>
  <c r="O15" i="1"/>
  <c r="L15" i="1"/>
  <c r="F15" i="1"/>
  <c r="C15" i="1"/>
  <c r="R14" i="1"/>
  <c r="O14" i="1"/>
  <c r="L14" i="1"/>
  <c r="F14" i="1"/>
  <c r="C14" i="1"/>
  <c r="R13" i="1"/>
  <c r="O13" i="1"/>
  <c r="L13" i="1"/>
  <c r="F13" i="1"/>
  <c r="C13" i="1"/>
  <c r="R12" i="1"/>
  <c r="O12" i="1"/>
  <c r="L12" i="1"/>
  <c r="F12" i="1"/>
  <c r="C12" i="1"/>
  <c r="I13" i="1" l="1"/>
  <c r="I14" i="1"/>
  <c r="I12" i="1"/>
  <c r="U12" i="1" s="1"/>
  <c r="I17" i="1"/>
  <c r="U17" i="1" s="1"/>
  <c r="I16" i="1"/>
  <c r="U16" i="1" s="1"/>
  <c r="I19" i="1"/>
  <c r="U19" i="1" s="1"/>
  <c r="I21" i="1"/>
  <c r="U21" i="1" s="1"/>
  <c r="I26" i="1"/>
  <c r="U26" i="1" s="1"/>
  <c r="C10" i="1"/>
  <c r="I20" i="1"/>
  <c r="U20" i="1" s="1"/>
  <c r="I15" i="1"/>
  <c r="U15" i="1" s="1"/>
  <c r="U27" i="1"/>
  <c r="U23" i="1"/>
  <c r="U22" i="1"/>
  <c r="U14" i="1"/>
  <c r="U25" i="1"/>
  <c r="U13" i="1"/>
  <c r="U24" i="1"/>
  <c r="L10" i="1"/>
  <c r="R10" i="1"/>
  <c r="O10" i="1"/>
  <c r="F10" i="1"/>
  <c r="I10" i="1" l="1"/>
  <c r="U10" i="1"/>
  <c r="A4" i="1"/>
</calcChain>
</file>

<file path=xl/sharedStrings.xml><?xml version="1.0" encoding="utf-8"?>
<sst xmlns="http://schemas.openxmlformats.org/spreadsheetml/2006/main" count="118" uniqueCount="90">
  <si>
    <t>Instructions</t>
  </si>
  <si>
    <t>Notes</t>
  </si>
  <si>
    <t>NOTE: When saving a version of this spreadsheet, use a dash rather than a period to indicate the file version number in the file name since text after the period typically indicates the file extension (e.g., use "1-2" rather than "1.2").</t>
  </si>
  <si>
    <t>Version</t>
  </si>
  <si>
    <t>Changes</t>
  </si>
  <si>
    <t>Author</t>
  </si>
  <si>
    <t>1-0</t>
  </si>
  <si>
    <t>Initial Template Created</t>
  </si>
  <si>
    <t>Chris Davis</t>
  </si>
  <si>
    <r>
      <rPr>
        <b/>
        <sz val="11"/>
        <color theme="1"/>
        <rFont val="Calibri"/>
        <family val="2"/>
        <scheme val="minor"/>
      </rPr>
      <t>NOTE:</t>
    </r>
    <r>
      <rPr>
        <sz val="11"/>
        <color theme="1"/>
        <rFont val="Calibri"/>
        <family val="2"/>
        <scheme val="minor"/>
      </rPr>
      <t xml:space="preserve"> If changes are made to this spreadsheet template, please update the Document History tab and change the file name to include the new version number.  Any updates should be made to the ".xlsx" version of this document and then saved as an Excel Template (".xltx") for use by the program manager.  The "Instructions" tab, "Formatted Report" tab, and parts of the "Raw Data - Prior Year A-1" tab of this spreadsheet are protected without a password and therefore must be unprotected to make modifications and re-protected prior to saving as a new version.</t>
    </r>
  </si>
  <si>
    <t>Table B-8.</t>
  </si>
  <si>
    <t xml:space="preserve">U.S. Court of Appeals for the Federal Circuit—Appeals Filed, Terminated, and Pending </t>
  </si>
  <si>
    <t>Sources of Appeals</t>
  </si>
  <si>
    <t>Pending
Beginning
of Period</t>
  </si>
  <si>
    <t>Terminated</t>
  </si>
  <si>
    <t>Pending
End
of Period</t>
  </si>
  <si>
    <t>Filed</t>
  </si>
  <si>
    <t>Total</t>
  </si>
  <si>
    <t>By Judges</t>
  </si>
  <si>
    <t>Other</t>
  </si>
  <si>
    <t>Percent
Reversed</t>
  </si>
  <si>
    <t xml:space="preserve">     Total</t>
  </si>
  <si>
    <t>Board of Contract Appeals</t>
  </si>
  <si>
    <t>U.S. Court of International Trade</t>
  </si>
  <si>
    <t>U.S. Court of Federal Claims</t>
  </si>
  <si>
    <t>U.S. Court of Appeals for Veterans Claims</t>
  </si>
  <si>
    <t>U.S. District Courts</t>
  </si>
  <si>
    <r>
      <t xml:space="preserve">Department of Justice </t>
    </r>
    <r>
      <rPr>
        <vertAlign val="superscript"/>
        <sz val="8"/>
        <color theme="1"/>
        <rFont val="Arial"/>
        <family val="2"/>
      </rPr>
      <t>1</t>
    </r>
  </si>
  <si>
    <t>International Trade Commission</t>
  </si>
  <si>
    <t>Merit Systems Protection Board</t>
  </si>
  <si>
    <t>Office of Compliance</t>
  </si>
  <si>
    <t>Patent and Trademark Office</t>
  </si>
  <si>
    <r>
      <t xml:space="preserve">Petitions for Writ </t>
    </r>
    <r>
      <rPr>
        <vertAlign val="superscript"/>
        <sz val="8"/>
        <color theme="1"/>
        <rFont val="Arial"/>
        <family val="2"/>
      </rPr>
      <t>2</t>
    </r>
  </si>
  <si>
    <r>
      <rPr>
        <vertAlign val="superscript"/>
        <sz val="8"/>
        <color theme="1"/>
        <rFont val="Arial"/>
        <family val="2"/>
      </rPr>
      <t>2</t>
    </r>
    <r>
      <rPr>
        <sz val="8"/>
        <color theme="1"/>
        <rFont val="Arial"/>
        <family val="2"/>
      </rPr>
      <t xml:space="preserve"> This category includes petitions for writs of mandamus, other extraordinary writs, permission to appeal, and discretionary review.</t>
    </r>
  </si>
  <si>
    <t>Federal Circuit Table B-8 Template</t>
  </si>
  <si>
    <t>Department of Veterans Affairs</t>
  </si>
  <si>
    <t>National Labor Relations Board</t>
  </si>
  <si>
    <t>Open the spreadsheet from the Federal Circuit that contains the court's version of the B-8 .</t>
  </si>
  <si>
    <t>Verify the following on the Formatted Report tab:
   - Current Year displays properly in the Report Header
   - Values on the Total line do not contain ERROR or #N/A
   - None of the fields that should contain data display #N/A</t>
  </si>
  <si>
    <t>Figure 1 - Using Paste Special - Values to paste the court's Table B-8 into the first cell of data in the "Raw Data - Table B-8" tab of this spreadsheet.</t>
  </si>
  <si>
    <t>If the Total line contains ERROR, then it is likely that one or more Sources of Appeal that are being reported by the court this year are missing from the "Formatted Report" tab.
   - Confirm which Source(s) of Appeal are missing from the "Formatted Report" tab by comparing the list of Sources of Appeal between the "Formatted Report" tab and the "Raw Data - Table B-8" tab
   - Unprotect the "Formatted Report" tab
   - Insert a row into the "Formatted Report" tab for each new Source of Appeal, preserving the order of Sources of Appeal (e.g., if a new Source of Appeal appears in the court's B-8 table immediately beneath the Merit Systems Protection Board, then insert a row immediately after the Merit Systems Protection Board row on the "Formatted Report" tab)
   - Type the name of the new Source of Appeal into the first column of the row you inserted (don't copy the name, unless you use Paste Special - Values as you don't want to inadvertenly copy the formatting from the court's Table B-8)
   - Copy the formulas from any entire row of data on the "Formatted Report" sheet to the data cells of the new row you inserted (NOTE: do NOT copy the formulas from the Total, Department of Justice, Patent and Trademark Office, or Petitions for Writ rows as these rows have special formulas; any other row will do)
   - Revalidate the report beginning at step 3 above</t>
  </si>
  <si>
    <t>If the Total line contains #N/A, then it is likely that one or more rows contain #N/A, indicating that that row or rows are not in the current year's report.  That is, the Source of Appeal, which was in a prior report, is not in this year's report.
   - Confirm that the Source of Appeal is not in this year's report by checking for the Source of Appeal in the data from the court on the "Raw Data - Table B-8" tab
   - If the Source of Appeal is not in this year's report, unprotect the "Formatted Report" tab and delete the row containing the missing Source of Appeal.
   - If the row being deleted is the Department of Justice row or the Petitions for Writ row, then evaluate whether the footnotes should be removed or renumbered.</t>
  </si>
  <si>
    <t>If the Federal Circuit makes any changes to the format of its spreadsheet, this Template will need to be updated including potentially significant changes to formulas and formatting.</t>
  </si>
  <si>
    <t>There is a slight difference in the lookup formula for the the "Total", "Department of Justice", "Patent and Trademark Office", and "Petitions for Writ" rows on the "Formatted Report" tab.  The "Total" row is different to facilitate cross-checking the Total, the other three are different to accomodate differences in formatting (i.e., the superscript footnotes and using "and" vs. "&amp;").</t>
  </si>
  <si>
    <t>Each year, the Federal Circuit may change the list of Sources of Appeals based on whether or not the court has or had cases from any particular Source of Appeal.  These changes are the most common reason for errors in this report and are fairly easily accomodated by removing rows or adding rows and copying formulas.</t>
  </si>
  <si>
    <r>
      <rPr>
        <b/>
        <sz val="11"/>
        <color theme="1"/>
        <rFont val="Calibri"/>
        <family val="2"/>
        <scheme val="minor"/>
      </rPr>
      <t>NOTE:</t>
    </r>
    <r>
      <rPr>
        <sz val="11"/>
        <color theme="1"/>
        <rFont val="Calibri"/>
        <family val="2"/>
        <scheme val="minor"/>
      </rPr>
      <t xml:space="preserve"> There are slight differences in the loookup formulas from cell to cell on the Formatted Report tabs for the following reasons: (a) to embed cross-checks that assist in identifying any data issues or errors as well as validating calculations and (b) to account for differences in the formatting of row titles.  For most cross-checks, if the cross-check fails, the cell will produce a result of ERROR.  See the Notes below for more information.</t>
    </r>
  </si>
  <si>
    <t>Figure 1 - Selecting the entire sheet for copying or pasting.</t>
  </si>
  <si>
    <t>Copy the entire sheet/tab from the court's B-8 spreadsheet (see Figure 1 on selecting the entire sheet/tab) and, using Paste Special - Values, paste it into the tab marked "Raw Data - Table B-8" in this spreadsheet.  Use the method in Figure 1 to select the entire sheet/tab into which to paste to ensure the rows and columns of the data pasted align with the rows and columns of the data copied.  See Figure 2 below for an example of Paste Special - Values.</t>
  </si>
  <si>
    <t>1-1</t>
  </si>
  <si>
    <t>Added instructions on exporting final table</t>
  </si>
  <si>
    <t>Save the final copy of this completed spreadsheet template to the same folder where the data submitter's information is stored (typically a sub-folder for the program area under S:\JDAO Branch Folders\Data Quality and Production Branch (DQP)).  Use a filename that includes the Table name and period ending date (e.g., Federal Circuit Table B-8 Template 2017 09.xlsx).</t>
  </si>
  <si>
    <t>Figure 4 - Right-click on "Formatted Report" sheet/tab name and select "Move or Copy…"</t>
  </si>
  <si>
    <t>Figure 5 - Export "Formatted Report" sheet/tab to its own spreadsheet.</t>
  </si>
  <si>
    <t>Figure 3 - Right-click on "Formatted Report" sheet/tab name and select "Unprotect Sheet"</t>
  </si>
  <si>
    <t>Export only the final "Reported Format" sheet/tab to its own file and save as follows:
   - Navigate to the "Reported Format" sheet/tab
   - Right-click on the sheet/tab name and select "Unprotect Sheet" (see Figure 3 below)
   - Select the entire sheet (see Figure 1 below) and copy it by right-clicking on the same place used to select the entire sheet
   - Select the entire sheet (see Figure 1 below) and Paste Special - Values (see Figure 2 below)
   - Right-click on the sheet/tab name and select "Move or Copy..." (see Figure 4 below)
   - In the subsequent dialog box, under the drop down for "To book:", select "[new book]", then select the "Ok" button (see Figure 5 below)
   - The "Formatted Report" sheet/tab will now appear in a separate worksheet
   - Save the new worksheet containing only the "Formatted Report" sheet/tab to the folder where final reports are saved (typically a sub-folder for the program area under S:\Quarter Close Tables) using an appropriate name (e.g., Table B-8 2017 09).
   - Close the new worksheet.
   - Close the spreadsheet template worksheet without saving it (this is important as the template has now been modified).</t>
  </si>
  <si>
    <t>Print the "Formatted Report" tab of this spreadsheet to PDF and scan the output for formatting and aesthetics (e.g., spacing, formatting, page numbers, anomalies).  The PDF should be saved  to the folder where final reports are saved (typically a sub-folder for the program area under S:\Quarter Close Tables) using an appropriate name (e.g., Table B-8 2017 09).</t>
  </si>
  <si>
    <t>1-2</t>
  </si>
  <si>
    <t>In response to changes made to the source file from the court, (a) updated column references in the VLOOKUP formulas on the Formatted Report sheet in response to the court removing the "change since last year" columns, and (b) removed the part of the percent reversed formula that multiplied by 100.</t>
  </si>
  <si>
    <t>1-3</t>
  </si>
  <si>
    <t>(a) Updated VLOOKUP formula range since the source file now begins a row higher than it used to.  (b) Added Board of Immigration Appeals and Departement of Commerce. (c) Updated period ended so both March and September periods can be used.</t>
  </si>
  <si>
    <t>1-4</t>
  </si>
  <si>
    <t>Right aligned display of dashes</t>
  </si>
  <si>
    <t>Department of Health and Human Services</t>
  </si>
  <si>
    <t>Office of Personnel Management</t>
  </si>
  <si>
    <t>1-5</t>
  </si>
  <si>
    <t>Updated list of Sources of Appeal to be comprehensive such that there would be less need to add Sources of Appeal from year to year.</t>
  </si>
  <si>
    <t>Delete each row of data on the Formatted Report where all columns contain zero/dash.  If the row being deleted is the Department of Justice row or the Petitions for Writ row, then evaluate whether the footnotes should be removed or renumbered.</t>
  </si>
  <si>
    <t>1-6</t>
  </si>
  <si>
    <r>
      <rPr>
        <vertAlign val="superscript"/>
        <sz val="8"/>
        <color theme="1"/>
        <rFont val="Arial"/>
        <family val="2"/>
      </rPr>
      <t>1</t>
    </r>
    <r>
      <rPr>
        <sz val="8"/>
        <color theme="1"/>
        <rFont val="Arial"/>
        <family val="2"/>
      </rPr>
      <t xml:space="preserve"> See 34 U.S. Code § 10287, regarding the court’s jurisdiction to review final decisions of the Department of Justice, Bureau of Justice Assistance, concerning claims for benefits under the Public Safety Officers’ Benefits Act.</t>
    </r>
  </si>
  <si>
    <t>Updated wording of footnote 1 on the Formatted Report.</t>
  </si>
  <si>
    <t>Manually verify that the values in each row of the "Pending Beginning of Period" column on the "Formatted Report" tab match the values in the corresponding rows of the "Pending End of Period" column from the Table B-8 published for the same month end, one year immediately preceding the year displayed on the "Formatted Report" tab (i.e., manually verify that the beginning pending numbers for the current period match the ending pending numbers for the period one year prior).</t>
  </si>
  <si>
    <t>1-7</t>
  </si>
  <si>
    <t>Added instruction to manually verify current beginning period numbers match ending period numbers from one year prior.  Also added two checks (i) Total Terminated equals sum of Terminated by Judges and Terminated Other, (ii) Pending End of Period equals Pending Beginning of Period plus Filed less Total Terminated.</t>
  </si>
  <si>
    <t>1-8</t>
  </si>
  <si>
    <t>Added footnote: "This report is furnished by the United States Court of Appeals for the Federal Circuit."</t>
  </si>
  <si>
    <t>NOTE: This report is furnished by the United States Court of Appeals for the Federal Circuit.</t>
  </si>
  <si>
    <t>U.S. Court of Appeals for the Federal Circuit--Appeals Filed, Terminated, and Pending</t>
  </si>
  <si>
    <t>During the Twelve-Month Period Ended June 30, 2025</t>
  </si>
  <si>
    <t xml:space="preserve">      Terminations</t>
  </si>
  <si>
    <t>Pending</t>
  </si>
  <si>
    <t>By</t>
  </si>
  <si>
    <t>Percent</t>
  </si>
  <si>
    <t>Source of Appeals</t>
  </si>
  <si>
    <t>Judges</t>
  </si>
  <si>
    <t>Reversed</t>
  </si>
  <si>
    <t>District of Columbia Risk Management Office</t>
  </si>
  <si>
    <t>Department of Justice</t>
  </si>
  <si>
    <t>Patent &amp; Trademark Office</t>
  </si>
  <si>
    <t>Writs*</t>
  </si>
  <si>
    <t>*THIS CATEGORY INCLUDES WRITS OF MANDAMUS, OTHER EXTRAORDINARY WRITS, PETITIONS FOR PERMISSION TO APPEAL, AND DISCRETIONARY PETITIONS FOR REVIEW.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</si>
</sst>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12" x14ac:knownFonts="1">
    <font>
      <sz val="11"/>
      <color theme="1"/>
      <name val="Calibri"/>
      <family val="2"/>
      <scheme val="minor"/>
    </font>
    <font>
      <sz val="11"/>
      <color theme="1"/>
      <name val="Calibri"/>
      <family val="2"/>
      <scheme val="minor"/>
    </font>
    <font>
      <b/>
      <sz val="10"/>
      <color theme="1"/>
      <name val="Arial"/>
      <family val="2"/>
    </font>
    <font>
      <b/>
      <sz val="8"/>
      <color theme="1"/>
      <name val="Arial"/>
      <family val="2"/>
    </font>
    <font>
      <sz val="8"/>
      <color theme="1"/>
      <name val="Arial"/>
      <family val="2"/>
    </font>
    <font>
      <b/>
      <sz val="11"/>
      <color theme="0"/>
      <name val="Calibri"/>
      <family val="2"/>
      <scheme val="minor"/>
    </font>
    <font>
      <b/>
      <sz val="11"/>
      <color theme="1"/>
      <name val="Calibri"/>
      <family val="2"/>
      <scheme val="minor"/>
    </font>
    <font>
      <b/>
      <sz val="14"/>
      <color theme="1"/>
      <name val="Calibri"/>
      <family val="2"/>
      <scheme val="minor"/>
    </font>
    <font>
      <b/>
      <sz val="16"/>
      <color theme="1"/>
      <name val="Calibri"/>
      <family val="2"/>
      <scheme val="minor"/>
    </font>
    <font>
      <b/>
      <sz val="18"/>
      <color theme="1"/>
      <name val="Calibri"/>
      <family val="2"/>
      <scheme val="minor"/>
    </font>
    <font>
      <b/>
      <i/>
      <sz val="12"/>
      <color theme="1"/>
      <name val="Calibri"/>
      <family val="2"/>
      <scheme val="minor"/>
    </font>
    <font>
      <vertAlign val="superscript"/>
      <sz val="8"/>
      <color theme="1"/>
      <name val="Arial"/>
      <family val="2"/>
    </font>
  </fonts>
  <fills count="4">
    <fill>
      <patternFill patternType="none"/>
    </fill>
    <fill>
      <patternFill patternType="gray125"/>
    </fill>
    <fill>
      <patternFill patternType="solid">
        <fgColor theme="0" tint="-0.14999847407452621"/>
        <bgColor indexed="64"/>
      </patternFill>
    </fill>
    <fill>
      <patternFill patternType="solid">
        <fgColor theme="1"/>
        <bgColor indexed="64"/>
      </patternFill>
    </fill>
  </fills>
  <borders count="13">
    <border>
      <left/>
      <right/>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43" fontId="1" fillId="0" borderId="0" applyFont="0" applyFill="0" applyBorder="0" applyAlignment="0" applyProtection="0"/>
  </cellStyleXfs>
  <cellXfs count="61">
    <xf numFmtId="0" fontId="0" fillId="0" borderId="0" xfId="0"/>
    <xf numFmtId="0" fontId="4" fillId="0" borderId="0" xfId="0" applyFont="1"/>
    <xf numFmtId="0" fontId="4" fillId="0" borderId="4" xfId="0" applyFont="1" applyBorder="1"/>
    <xf numFmtId="0" fontId="0" fillId="0" borderId="0" xfId="0" applyAlignment="1">
      <alignment vertical="top" wrapText="1"/>
    </xf>
    <xf numFmtId="0" fontId="8" fillId="0" borderId="0" xfId="0" applyFont="1" applyAlignment="1">
      <alignment vertical="top" wrapText="1"/>
    </xf>
    <xf numFmtId="0" fontId="0" fillId="0" borderId="6" xfId="0" applyFill="1" applyBorder="1" applyAlignment="1">
      <alignment vertical="top" wrapText="1"/>
    </xf>
    <xf numFmtId="0" fontId="7" fillId="0" borderId="5" xfId="0" applyFont="1" applyFill="1" applyBorder="1" applyAlignment="1">
      <alignment vertical="top" wrapText="1"/>
    </xf>
    <xf numFmtId="0" fontId="9" fillId="0" borderId="0" xfId="0" applyFont="1" applyAlignment="1">
      <alignment horizontal="left" vertical="top"/>
    </xf>
    <xf numFmtId="0" fontId="5" fillId="3" borderId="12" xfId="0" applyFont="1" applyFill="1" applyBorder="1" applyAlignment="1">
      <alignment horizontal="center" vertical="top" wrapText="1"/>
    </xf>
    <xf numFmtId="0" fontId="5" fillId="3" borderId="12" xfId="0" applyFont="1" applyFill="1" applyBorder="1" applyAlignment="1">
      <alignment vertical="top" wrapText="1"/>
    </xf>
    <xf numFmtId="0" fontId="0" fillId="0" borderId="12" xfId="0" quotePrefix="1" applyBorder="1" applyAlignment="1">
      <alignment horizontal="center" vertical="top" wrapText="1"/>
    </xf>
    <xf numFmtId="0" fontId="0" fillId="0" borderId="12" xfId="0" applyBorder="1" applyAlignment="1">
      <alignment vertical="top" wrapText="1"/>
    </xf>
    <xf numFmtId="0" fontId="0" fillId="0" borderId="0" xfId="0" applyAlignment="1">
      <alignment horizontal="center" vertical="top" wrapText="1"/>
    </xf>
    <xf numFmtId="0" fontId="4" fillId="0" borderId="4" xfId="0" applyFont="1" applyBorder="1" applyAlignment="1">
      <alignment horizontal="center"/>
    </xf>
    <xf numFmtId="0" fontId="4" fillId="0" borderId="7" xfId="0" applyFont="1" applyBorder="1" applyAlignment="1">
      <alignment horizontal="center"/>
    </xf>
    <xf numFmtId="164" fontId="4" fillId="0" borderId="0" xfId="1" applyNumberFormat="1" applyFont="1" applyAlignment="1">
      <alignment horizontal="center"/>
    </xf>
    <xf numFmtId="0" fontId="4" fillId="0" borderId="1" xfId="0" applyFont="1" applyBorder="1" applyAlignment="1">
      <alignment horizontal="center"/>
    </xf>
    <xf numFmtId="0" fontId="4" fillId="0" borderId="7" xfId="0" applyFont="1" applyBorder="1" applyAlignment="1"/>
    <xf numFmtId="164" fontId="4" fillId="0" borderId="0" xfId="1" applyNumberFormat="1" applyFont="1" applyAlignment="1"/>
    <xf numFmtId="0" fontId="4" fillId="0" borderId="0" xfId="0" applyFont="1" applyFill="1"/>
    <xf numFmtId="0" fontId="4" fillId="0" borderId="0" xfId="0" applyFont="1" applyFill="1" applyAlignment="1"/>
    <xf numFmtId="0" fontId="3" fillId="0" borderId="0" xfId="0" applyFont="1" applyBorder="1" applyAlignment="1"/>
    <xf numFmtId="0" fontId="0" fillId="0" borderId="0" xfId="0" applyNumberFormat="1"/>
    <xf numFmtId="9" fontId="0" fillId="0" borderId="0" xfId="0" applyNumberFormat="1"/>
    <xf numFmtId="0" fontId="0" fillId="0" borderId="10" xfId="0" applyFill="1" applyBorder="1" applyAlignment="1">
      <alignment horizontal="center" vertical="top" wrapText="1"/>
    </xf>
    <xf numFmtId="0" fontId="0" fillId="0" borderId="11" xfId="0" applyFill="1" applyBorder="1" applyAlignment="1">
      <alignment vertical="top" wrapText="1"/>
    </xf>
    <xf numFmtId="0" fontId="0" fillId="0" borderId="10" xfId="0" applyFill="1" applyBorder="1" applyAlignment="1">
      <alignment vertical="top" wrapText="1"/>
    </xf>
    <xf numFmtId="0" fontId="7" fillId="0" borderId="11" xfId="0" applyFont="1" applyFill="1" applyBorder="1" applyAlignment="1">
      <alignment vertical="top" wrapText="1"/>
    </xf>
    <xf numFmtId="0" fontId="0" fillId="0" borderId="0" xfId="0" applyFill="1" applyAlignment="1">
      <alignment vertical="top" wrapText="1"/>
    </xf>
    <xf numFmtId="0" fontId="0" fillId="0" borderId="0" xfId="0" applyFont="1" applyFill="1" applyAlignment="1">
      <alignment vertical="top" wrapText="1"/>
    </xf>
    <xf numFmtId="0" fontId="8" fillId="0" borderId="0" xfId="0" applyFont="1" applyFill="1" applyAlignment="1">
      <alignment vertical="top" wrapText="1"/>
    </xf>
    <xf numFmtId="49" fontId="0" fillId="0" borderId="12" xfId="0" quotePrefix="1" applyNumberFormat="1" applyBorder="1" applyAlignment="1">
      <alignment horizontal="center" vertical="top" wrapText="1"/>
    </xf>
    <xf numFmtId="49" fontId="0" fillId="0" borderId="12" xfId="0" applyNumberFormat="1" applyBorder="1" applyAlignment="1">
      <alignment horizontal="center" vertical="top" wrapText="1"/>
    </xf>
    <xf numFmtId="164" fontId="3" fillId="0" borderId="0" xfId="1" applyNumberFormat="1" applyFont="1" applyAlignment="1">
      <alignment horizontal="right" wrapText="1"/>
    </xf>
    <xf numFmtId="164" fontId="4" fillId="0" borderId="0" xfId="1" applyNumberFormat="1" applyFont="1" applyFill="1" applyAlignment="1" applyProtection="1">
      <alignment horizontal="right" wrapText="1"/>
    </xf>
    <xf numFmtId="164" fontId="4" fillId="0" borderId="0" xfId="1" applyNumberFormat="1" applyFont="1" applyAlignment="1">
      <alignment horizontal="right" wrapText="1"/>
    </xf>
    <xf numFmtId="164" fontId="4" fillId="0" borderId="0" xfId="1" applyNumberFormat="1" applyFont="1" applyAlignment="1" applyProtection="1">
      <alignment horizontal="right" wrapText="1"/>
    </xf>
    <xf numFmtId="164" fontId="4" fillId="0" borderId="0" xfId="1" applyNumberFormat="1" applyFont="1" applyFill="1" applyAlignment="1">
      <alignment horizontal="right" wrapText="1"/>
    </xf>
    <xf numFmtId="164" fontId="3" fillId="0" borderId="0" xfId="1" applyNumberFormat="1" applyFont="1" applyFill="1" applyAlignment="1">
      <alignment horizontal="right" wrapText="1"/>
    </xf>
    <xf numFmtId="164" fontId="3" fillId="0" borderId="0" xfId="1" applyNumberFormat="1" applyFont="1" applyFill="1" applyAlignment="1" applyProtection="1">
      <alignment horizontal="right" wrapText="1"/>
    </xf>
    <xf numFmtId="0" fontId="4" fillId="0" borderId="0" xfId="0" applyFont="1" applyBorder="1" applyAlignment="1">
      <alignment horizontal="left"/>
    </xf>
    <xf numFmtId="0" fontId="4" fillId="0" borderId="0" xfId="0" applyFont="1" applyBorder="1"/>
    <xf numFmtId="0" fontId="4" fillId="0" borderId="0" xfId="0" applyFont="1" applyBorder="1" applyAlignment="1">
      <alignment horizontal="center"/>
    </xf>
    <xf numFmtId="0" fontId="10" fillId="2" borderId="0" xfId="0" applyFont="1" applyFill="1" applyAlignment="1">
      <alignment horizontal="left" vertical="top" wrapText="1"/>
    </xf>
    <xf numFmtId="0" fontId="7" fillId="0" borderId="8" xfId="0" applyFont="1" applyFill="1" applyBorder="1" applyAlignment="1">
      <alignment horizontal="center" vertical="top"/>
    </xf>
    <xf numFmtId="0" fontId="7" fillId="0" borderId="9" xfId="0" applyFont="1" applyFill="1" applyBorder="1" applyAlignment="1">
      <alignment horizontal="center" vertical="top"/>
    </xf>
    <xf numFmtId="0" fontId="2" fillId="0" borderId="0" xfId="0" applyFont="1" applyAlignment="1">
      <alignment horizontal="left"/>
    </xf>
    <xf numFmtId="0" fontId="2" fillId="0" borderId="0" xfId="0" applyFont="1" applyFill="1" applyAlignment="1">
      <alignment horizontal="left"/>
    </xf>
    <xf numFmtId="0" fontId="3" fillId="0" borderId="1" xfId="0" applyFont="1" applyBorder="1" applyAlignment="1">
      <alignment horizontal="center"/>
    </xf>
    <xf numFmtId="0" fontId="3" fillId="0" borderId="4" xfId="0" applyFont="1" applyBorder="1" applyAlignment="1">
      <alignment horizontal="center"/>
    </xf>
    <xf numFmtId="0" fontId="3" fillId="0" borderId="3" xfId="0" applyFont="1" applyBorder="1" applyAlignment="1">
      <alignment horizontal="center" wrapText="1"/>
    </xf>
    <xf numFmtId="0" fontId="3" fillId="0" borderId="2" xfId="0" applyFont="1" applyBorder="1" applyAlignment="1">
      <alignment horizontal="center"/>
    </xf>
    <xf numFmtId="0" fontId="3" fillId="0" borderId="6" xfId="0" applyFont="1" applyBorder="1" applyAlignment="1">
      <alignment horizontal="center"/>
    </xf>
    <xf numFmtId="0" fontId="3" fillId="0" borderId="5" xfId="0" applyFont="1" applyBorder="1" applyAlignment="1">
      <alignment horizontal="center"/>
    </xf>
    <xf numFmtId="0" fontId="4" fillId="0" borderId="0" xfId="0" applyFont="1" applyAlignment="1">
      <alignment horizontal="left" wrapText="1"/>
    </xf>
    <xf numFmtId="0" fontId="3" fillId="0" borderId="6" xfId="0" applyFont="1" applyBorder="1" applyAlignment="1">
      <alignment horizontal="center" wrapText="1"/>
    </xf>
    <xf numFmtId="0" fontId="3" fillId="0" borderId="10" xfId="0" applyFont="1" applyBorder="1" applyAlignment="1">
      <alignment horizontal="center" wrapText="1"/>
    </xf>
    <xf numFmtId="0" fontId="3" fillId="0" borderId="7" xfId="0" applyFont="1" applyBorder="1" applyAlignment="1">
      <alignment horizontal="center" wrapText="1"/>
    </xf>
    <xf numFmtId="0" fontId="3" fillId="0" borderId="11" xfId="0" applyFont="1" applyBorder="1" applyAlignment="1">
      <alignment horizontal="center" wrapText="1"/>
    </xf>
    <xf numFmtId="0" fontId="4" fillId="0" borderId="4" xfId="0" applyFont="1" applyBorder="1" applyAlignment="1">
      <alignment horizontal="center"/>
    </xf>
    <xf numFmtId="0" fontId="4" fillId="0" borderId="4" xfId="0" applyFont="1" applyBorder="1" applyAlignment="1">
      <alignment horizontal="left"/>
    </xf>
  </cellXfs>
  <cellStyles count="2">
    <cellStyle name="Comma" xfId="1" builtinId="3"/>
    <cellStyle name="Normal" xfId="0" builtinId="0"/>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xdr:col>
      <xdr:colOff>38100</xdr:colOff>
      <xdr:row>51</xdr:row>
      <xdr:rowOff>76200</xdr:rowOff>
    </xdr:from>
    <xdr:to>
      <xdr:col>1</xdr:col>
      <xdr:colOff>5295900</xdr:colOff>
      <xdr:row>84</xdr:row>
      <xdr:rowOff>123825</xdr:rowOff>
    </xdr:to>
    <xdr:pic>
      <xdr:nvPicPr>
        <xdr:cNvPr id="9" name="Picture 8">
          <a:extLst>
            <a:ext uri="{FF2B5EF4-FFF2-40B4-BE49-F238E27FC236}">
              <a16:creationId xmlns:a16="http://schemas.microsoft.com/office/drawing/2014/main" id="{0B43B332-D550-419A-BD49-932C6E76EBB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763000"/>
          <a:ext cx="5257800" cy="6334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361950</xdr:colOff>
      <xdr:row>22</xdr:row>
      <xdr:rowOff>47625</xdr:rowOff>
    </xdr:from>
    <xdr:to>
      <xdr:col>5</xdr:col>
      <xdr:colOff>400050</xdr:colOff>
      <xdr:row>49</xdr:row>
      <xdr:rowOff>0</xdr:rowOff>
    </xdr:to>
    <xdr:pic>
      <xdr:nvPicPr>
        <xdr:cNvPr id="3" name="Picture 2">
          <a:extLst>
            <a:ext uri="{FF2B5EF4-FFF2-40B4-BE49-F238E27FC236}">
              <a16:creationId xmlns:a16="http://schemas.microsoft.com/office/drawing/2014/main" id="{13231B1E-B5F1-44F7-BA57-CAE7F76A843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61950" y="10563225"/>
          <a:ext cx="11630025" cy="5095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102</xdr:row>
      <xdr:rowOff>38100</xdr:rowOff>
    </xdr:from>
    <xdr:to>
      <xdr:col>1</xdr:col>
      <xdr:colOff>2743200</xdr:colOff>
      <xdr:row>115</xdr:row>
      <xdr:rowOff>152400</xdr:rowOff>
    </xdr:to>
    <xdr:pic>
      <xdr:nvPicPr>
        <xdr:cNvPr id="4" name="Picture 3">
          <a:extLst>
            <a:ext uri="{FF2B5EF4-FFF2-40B4-BE49-F238E27FC236}">
              <a16:creationId xmlns:a16="http://schemas.microsoft.com/office/drawing/2014/main" id="{FB27EC70-90E7-4145-AEF3-6AC673746A11}"/>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81000" y="25831800"/>
          <a:ext cx="2743200" cy="2590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118</xdr:row>
      <xdr:rowOff>19050</xdr:rowOff>
    </xdr:from>
    <xdr:to>
      <xdr:col>1</xdr:col>
      <xdr:colOff>2924175</xdr:colOff>
      <xdr:row>132</xdr:row>
      <xdr:rowOff>142875</xdr:rowOff>
    </xdr:to>
    <xdr:pic>
      <xdr:nvPicPr>
        <xdr:cNvPr id="5" name="Picture 4">
          <a:extLst>
            <a:ext uri="{FF2B5EF4-FFF2-40B4-BE49-F238E27FC236}">
              <a16:creationId xmlns:a16="http://schemas.microsoft.com/office/drawing/2014/main" id="{D67D1ACD-DEBA-4F05-BD5F-91957CE7F4E8}"/>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381000" y="28936950"/>
          <a:ext cx="2924175" cy="2790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9525</xdr:colOff>
      <xdr:row>87</xdr:row>
      <xdr:rowOff>28575</xdr:rowOff>
    </xdr:from>
    <xdr:to>
      <xdr:col>1</xdr:col>
      <xdr:colOff>2324100</xdr:colOff>
      <xdr:row>100</xdr:row>
      <xdr:rowOff>47625</xdr:rowOff>
    </xdr:to>
    <xdr:pic>
      <xdr:nvPicPr>
        <xdr:cNvPr id="6" name="Picture 5">
          <a:extLst>
            <a:ext uri="{FF2B5EF4-FFF2-40B4-BE49-F238E27FC236}">
              <a16:creationId xmlns:a16="http://schemas.microsoft.com/office/drawing/2014/main" id="{CBD7798A-8E71-41DC-AF07-B70C76748DD9}"/>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390525" y="25822275"/>
          <a:ext cx="2314575" cy="24955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28574</xdr:colOff>
      <xdr:row>0</xdr:row>
      <xdr:rowOff>47625</xdr:rowOff>
    </xdr:from>
    <xdr:to>
      <xdr:col>22</xdr:col>
      <xdr:colOff>0</xdr:colOff>
      <xdr:row>0</xdr:row>
      <xdr:rowOff>47625</xdr:rowOff>
    </xdr:to>
    <xdr:cxnSp macro="">
      <xdr:nvCxnSpPr>
        <xdr:cNvPr id="2" name="Straight Connector 1">
          <a:extLst>
            <a:ext uri="{FF2B5EF4-FFF2-40B4-BE49-F238E27FC236}">
              <a16:creationId xmlns:a16="http://schemas.microsoft.com/office/drawing/2014/main" id="{00000000-0008-0000-0200-000002000000}"/>
            </a:ext>
          </a:extLst>
        </xdr:cNvPr>
        <xdr:cNvCxnSpPr/>
      </xdr:nvCxnSpPr>
      <xdr:spPr>
        <a:xfrm>
          <a:off x="28574" y="47625"/>
          <a:ext cx="8353426" cy="0"/>
        </a:xfrm>
        <a:prstGeom prst="line">
          <a:avLst/>
        </a:prstGeom>
        <a:ln w="539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23"/>
  <sheetViews>
    <sheetView workbookViewId="0">
      <selection activeCell="A13" sqref="A13"/>
    </sheetView>
  </sheetViews>
  <sheetFormatPr defaultColWidth="9.1796875" defaultRowHeight="14.5" x14ac:dyDescent="0.35"/>
  <cols>
    <col min="1" max="1" width="9.1796875" style="12"/>
    <col min="2" max="2" width="89.54296875" style="3" customWidth="1"/>
    <col min="3" max="3" width="24.453125" style="3" customWidth="1"/>
    <col min="4" max="16384" width="9.1796875" style="3"/>
  </cols>
  <sheetData>
    <row r="1" spans="1:3" ht="23.5" x14ac:dyDescent="0.35">
      <c r="A1" s="7" t="s">
        <v>34</v>
      </c>
    </row>
    <row r="2" spans="1:3" ht="30" customHeight="1" x14ac:dyDescent="0.35">
      <c r="A2" s="43" t="s">
        <v>2</v>
      </c>
      <c r="B2" s="43"/>
      <c r="C2" s="43"/>
    </row>
    <row r="4" spans="1:3" x14ac:dyDescent="0.35">
      <c r="A4" s="8" t="s">
        <v>3</v>
      </c>
      <c r="B4" s="9" t="s">
        <v>4</v>
      </c>
      <c r="C4" s="9" t="s">
        <v>5</v>
      </c>
    </row>
    <row r="5" spans="1:3" x14ac:dyDescent="0.35">
      <c r="A5" s="10" t="s">
        <v>6</v>
      </c>
      <c r="B5" s="11" t="s">
        <v>7</v>
      </c>
      <c r="C5" s="11" t="s">
        <v>8</v>
      </c>
    </row>
    <row r="6" spans="1:3" x14ac:dyDescent="0.35">
      <c r="A6" s="31" t="s">
        <v>48</v>
      </c>
      <c r="B6" s="11" t="s">
        <v>49</v>
      </c>
      <c r="C6" s="11" t="s">
        <v>8</v>
      </c>
    </row>
    <row r="7" spans="1:3" ht="43.5" x14ac:dyDescent="0.35">
      <c r="A7" s="32" t="s">
        <v>56</v>
      </c>
      <c r="B7" s="11" t="s">
        <v>57</v>
      </c>
      <c r="C7" s="11" t="s">
        <v>8</v>
      </c>
    </row>
    <row r="8" spans="1:3" ht="43.5" x14ac:dyDescent="0.35">
      <c r="A8" s="32" t="s">
        <v>58</v>
      </c>
      <c r="B8" s="11" t="s">
        <v>59</v>
      </c>
      <c r="C8" s="11" t="s">
        <v>8</v>
      </c>
    </row>
    <row r="9" spans="1:3" x14ac:dyDescent="0.35">
      <c r="A9" s="32" t="s">
        <v>60</v>
      </c>
      <c r="B9" s="11" t="s">
        <v>61</v>
      </c>
      <c r="C9" s="11" t="s">
        <v>8</v>
      </c>
    </row>
    <row r="10" spans="1:3" ht="29" x14ac:dyDescent="0.35">
      <c r="A10" s="32" t="s">
        <v>64</v>
      </c>
      <c r="B10" s="11" t="s">
        <v>65</v>
      </c>
      <c r="C10" s="11" t="s">
        <v>8</v>
      </c>
    </row>
    <row r="11" spans="1:3" x14ac:dyDescent="0.35">
      <c r="A11" s="32" t="s">
        <v>67</v>
      </c>
      <c r="B11" s="11" t="s">
        <v>69</v>
      </c>
      <c r="C11" s="11" t="s">
        <v>8</v>
      </c>
    </row>
    <row r="12" spans="1:3" ht="58" x14ac:dyDescent="0.35">
      <c r="A12" s="32" t="s">
        <v>71</v>
      </c>
      <c r="B12" s="11" t="s">
        <v>72</v>
      </c>
      <c r="C12" s="11" t="s">
        <v>8</v>
      </c>
    </row>
    <row r="13" spans="1:3" x14ac:dyDescent="0.35">
      <c r="A13" s="32" t="s">
        <v>73</v>
      </c>
      <c r="B13" s="11" t="s">
        <v>74</v>
      </c>
      <c r="C13" s="11" t="s">
        <v>8</v>
      </c>
    </row>
    <row r="14" spans="1:3" x14ac:dyDescent="0.35">
      <c r="A14" s="32"/>
      <c r="B14" s="11"/>
      <c r="C14" s="11"/>
    </row>
    <row r="15" spans="1:3" x14ac:dyDescent="0.35">
      <c r="A15" s="32"/>
      <c r="B15" s="11"/>
      <c r="C15" s="11"/>
    </row>
    <row r="16" spans="1:3" x14ac:dyDescent="0.35">
      <c r="A16" s="32"/>
      <c r="B16" s="11"/>
      <c r="C16" s="11"/>
    </row>
    <row r="17" spans="1:3" x14ac:dyDescent="0.35">
      <c r="A17" s="32"/>
      <c r="B17" s="11"/>
      <c r="C17" s="11"/>
    </row>
    <row r="18" spans="1:3" x14ac:dyDescent="0.35">
      <c r="A18" s="32"/>
      <c r="B18" s="11"/>
      <c r="C18" s="11"/>
    </row>
    <row r="19" spans="1:3" x14ac:dyDescent="0.35">
      <c r="A19" s="32"/>
      <c r="B19" s="11"/>
      <c r="C19" s="11"/>
    </row>
    <row r="20" spans="1:3" x14ac:dyDescent="0.35">
      <c r="A20" s="32"/>
      <c r="B20" s="11"/>
      <c r="C20" s="11"/>
    </row>
    <row r="21" spans="1:3" x14ac:dyDescent="0.35">
      <c r="A21" s="32"/>
      <c r="B21" s="11"/>
      <c r="C21" s="11"/>
    </row>
    <row r="22" spans="1:3" x14ac:dyDescent="0.35">
      <c r="A22" s="32"/>
      <c r="B22" s="11"/>
      <c r="C22" s="11"/>
    </row>
    <row r="23" spans="1:3" x14ac:dyDescent="0.35">
      <c r="A23" s="32"/>
      <c r="B23" s="11"/>
      <c r="C23" s="11"/>
    </row>
  </sheetData>
  <mergeCells count="1">
    <mergeCell ref="A2:C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18"/>
  <sheetViews>
    <sheetView showGridLines="0" topLeftCell="A12" workbookViewId="0">
      <selection activeCell="A3" sqref="A3"/>
    </sheetView>
  </sheetViews>
  <sheetFormatPr defaultColWidth="9.1796875" defaultRowHeight="14.5" x14ac:dyDescent="0.35"/>
  <cols>
    <col min="1" max="1" width="5.7265625" style="3" customWidth="1"/>
    <col min="2" max="2" width="140.7265625" style="3" customWidth="1"/>
    <col min="3" max="16384" width="9.1796875" style="3"/>
  </cols>
  <sheetData>
    <row r="1" spans="1:2" ht="19" thickBot="1" x14ac:dyDescent="0.4">
      <c r="A1" s="44" t="s">
        <v>34</v>
      </c>
      <c r="B1" s="45"/>
    </row>
    <row r="2" spans="1:2" ht="18.5" x14ac:dyDescent="0.35">
      <c r="A2" s="5"/>
      <c r="B2" s="6" t="s">
        <v>0</v>
      </c>
    </row>
    <row r="3" spans="1:2" x14ac:dyDescent="0.35">
      <c r="A3" s="24">
        <v>1</v>
      </c>
      <c r="B3" s="25" t="s">
        <v>37</v>
      </c>
    </row>
    <row r="4" spans="1:2" ht="43.5" x14ac:dyDescent="0.35">
      <c r="A4" s="24">
        <v>2</v>
      </c>
      <c r="B4" s="25" t="s">
        <v>47</v>
      </c>
    </row>
    <row r="5" spans="1:2" ht="58" x14ac:dyDescent="0.35">
      <c r="A5" s="24">
        <v>3</v>
      </c>
      <c r="B5" s="25" t="s">
        <v>38</v>
      </c>
    </row>
    <row r="6" spans="1:2" ht="29" x14ac:dyDescent="0.35">
      <c r="A6" s="24">
        <v>4</v>
      </c>
      <c r="B6" s="25" t="s">
        <v>66</v>
      </c>
    </row>
    <row r="7" spans="1:2" ht="72.5" x14ac:dyDescent="0.35">
      <c r="A7" s="24">
        <v>5</v>
      </c>
      <c r="B7" s="25" t="s">
        <v>41</v>
      </c>
    </row>
    <row r="8" spans="1:2" ht="188.5" x14ac:dyDescent="0.35">
      <c r="A8" s="24">
        <v>6</v>
      </c>
      <c r="B8" s="25" t="s">
        <v>40</v>
      </c>
    </row>
    <row r="9" spans="1:2" ht="43.5" x14ac:dyDescent="0.35">
      <c r="A9" s="24">
        <v>7</v>
      </c>
      <c r="B9" s="25" t="s">
        <v>70</v>
      </c>
    </row>
    <row r="10" spans="1:2" ht="43.5" x14ac:dyDescent="0.35">
      <c r="A10" s="24">
        <v>8</v>
      </c>
      <c r="B10" s="25" t="s">
        <v>50</v>
      </c>
    </row>
    <row r="11" spans="1:2" ht="43.5" x14ac:dyDescent="0.35">
      <c r="A11" s="24">
        <v>9</v>
      </c>
      <c r="B11" s="25" t="s">
        <v>55</v>
      </c>
    </row>
    <row r="12" spans="1:2" ht="174" x14ac:dyDescent="0.35">
      <c r="A12" s="24">
        <v>10</v>
      </c>
      <c r="B12" s="25" t="s">
        <v>54</v>
      </c>
    </row>
    <row r="13" spans="1:2" ht="43.5" x14ac:dyDescent="0.35">
      <c r="A13" s="24"/>
      <c r="B13" s="25" t="s">
        <v>45</v>
      </c>
    </row>
    <row r="14" spans="1:2" ht="58" x14ac:dyDescent="0.35">
      <c r="A14" s="24"/>
      <c r="B14" s="25" t="s">
        <v>9</v>
      </c>
    </row>
    <row r="15" spans="1:2" x14ac:dyDescent="0.35">
      <c r="A15" s="28"/>
      <c r="B15" s="28"/>
    </row>
    <row r="16" spans="1:2" x14ac:dyDescent="0.35">
      <c r="A16" s="28"/>
      <c r="B16" s="29"/>
    </row>
    <row r="17" spans="1:2" ht="18.5" x14ac:dyDescent="0.35">
      <c r="A17" s="26"/>
      <c r="B17" s="27" t="s">
        <v>1</v>
      </c>
    </row>
    <row r="18" spans="1:2" ht="29" x14ac:dyDescent="0.35">
      <c r="A18" s="24">
        <v>1</v>
      </c>
      <c r="B18" s="25" t="s">
        <v>44</v>
      </c>
    </row>
    <row r="19" spans="1:2" ht="29" x14ac:dyDescent="0.35">
      <c r="A19" s="24">
        <v>2</v>
      </c>
      <c r="B19" s="25" t="s">
        <v>42</v>
      </c>
    </row>
    <row r="20" spans="1:2" ht="43.5" x14ac:dyDescent="0.35">
      <c r="A20" s="24">
        <v>3</v>
      </c>
      <c r="B20" s="25" t="s">
        <v>43</v>
      </c>
    </row>
    <row r="22" spans="1:2" ht="21" x14ac:dyDescent="0.35">
      <c r="B22" s="4" t="s">
        <v>46</v>
      </c>
    </row>
    <row r="51" spans="2:9" ht="42" x14ac:dyDescent="0.35">
      <c r="B51" s="4" t="s">
        <v>39</v>
      </c>
      <c r="C51" s="4"/>
      <c r="D51" s="4"/>
      <c r="E51" s="4"/>
      <c r="F51" s="4"/>
      <c r="G51" s="4"/>
      <c r="H51" s="4"/>
      <c r="I51" s="4"/>
    </row>
    <row r="87" spans="2:2" ht="21" x14ac:dyDescent="0.35">
      <c r="B87" s="30" t="s">
        <v>53</v>
      </c>
    </row>
    <row r="102" spans="2:2" ht="21" x14ac:dyDescent="0.35">
      <c r="B102" s="30" t="s">
        <v>51</v>
      </c>
    </row>
    <row r="118" spans="2:2" ht="21" x14ac:dyDescent="0.35">
      <c r="B118" s="30" t="s">
        <v>52</v>
      </c>
    </row>
  </sheetData>
  <sheetProtection sheet="1" objects="1" scenarios="1"/>
  <mergeCells count="1">
    <mergeCell ref="A1:B1"/>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V33"/>
  <sheetViews>
    <sheetView showGridLines="0" tabSelected="1" zoomScaleNormal="100" workbookViewId="0">
      <selection activeCell="Y16" sqref="Y16"/>
    </sheetView>
  </sheetViews>
  <sheetFormatPr defaultColWidth="9.1796875" defaultRowHeight="10" x14ac:dyDescent="0.2"/>
  <cols>
    <col min="1" max="1" width="33.7265625" style="1" customWidth="1"/>
    <col min="2" max="2" width="2.7265625" style="1" customWidth="1"/>
    <col min="3" max="3" width="7.7265625" style="1" customWidth="1"/>
    <col min="4" max="5" width="2.7265625" style="1" customWidth="1"/>
    <col min="6" max="6" width="7.7265625" style="1" customWidth="1"/>
    <col min="7" max="8" width="2.7265625" style="1" customWidth="1"/>
    <col min="9" max="9" width="7.7265625" style="1" customWidth="1"/>
    <col min="10" max="11" width="2.7265625" style="1" customWidth="1"/>
    <col min="12" max="12" width="7.7265625" style="1" customWidth="1"/>
    <col min="13" max="14" width="2.7265625" style="1" customWidth="1"/>
    <col min="15" max="15" width="7.7265625" style="1" customWidth="1"/>
    <col min="16" max="17" width="2.7265625" style="1" customWidth="1"/>
    <col min="18" max="18" width="7.7265625" style="1" customWidth="1"/>
    <col min="19" max="20" width="2.7265625" style="1" customWidth="1"/>
    <col min="21" max="21" width="7.7265625" style="1" customWidth="1"/>
    <col min="22" max="22" width="2.7265625" style="1" customWidth="1"/>
    <col min="23" max="16384" width="9.1796875" style="1"/>
  </cols>
  <sheetData>
    <row r="1" spans="1:22" ht="12" customHeight="1" x14ac:dyDescent="0.2"/>
    <row r="2" spans="1:22" ht="13.5" customHeight="1" x14ac:dyDescent="0.3">
      <c r="A2" s="46" t="s">
        <v>10</v>
      </c>
      <c r="B2" s="46"/>
      <c r="C2" s="46"/>
      <c r="D2" s="46"/>
      <c r="E2" s="46"/>
      <c r="F2" s="46"/>
      <c r="G2" s="46"/>
      <c r="H2" s="46"/>
      <c r="I2" s="46"/>
      <c r="J2" s="46"/>
      <c r="K2" s="46"/>
      <c r="L2" s="46"/>
      <c r="M2" s="46"/>
      <c r="N2" s="46"/>
      <c r="O2" s="46"/>
      <c r="P2" s="46"/>
      <c r="Q2" s="46"/>
      <c r="R2" s="46"/>
      <c r="S2" s="46"/>
      <c r="T2" s="46"/>
      <c r="U2" s="46"/>
      <c r="V2" s="46"/>
    </row>
    <row r="3" spans="1:22" ht="13.5" customHeight="1" x14ac:dyDescent="0.3">
      <c r="A3" s="46" t="s">
        <v>11</v>
      </c>
      <c r="B3" s="46"/>
      <c r="C3" s="46"/>
      <c r="D3" s="46"/>
      <c r="E3" s="46"/>
      <c r="F3" s="46"/>
      <c r="G3" s="46"/>
      <c r="H3" s="46"/>
      <c r="I3" s="46"/>
      <c r="J3" s="46"/>
      <c r="K3" s="46"/>
      <c r="L3" s="46"/>
      <c r="M3" s="46"/>
      <c r="N3" s="46"/>
      <c r="O3" s="46"/>
      <c r="P3" s="46"/>
      <c r="Q3" s="46"/>
      <c r="R3" s="46"/>
      <c r="S3" s="46"/>
      <c r="T3" s="46"/>
      <c r="U3" s="46"/>
      <c r="V3" s="46"/>
    </row>
    <row r="4" spans="1:22" ht="13.5" customHeight="1" x14ac:dyDescent="0.3">
      <c r="A4" s="47" t="str">
        <f>REPLACE(REPLACE('Raw Data - Table B-8'!A3,12,6,12),28,5,"Ending")</f>
        <v>During the 12-Month Period Ending June 30, 2025</v>
      </c>
      <c r="B4" s="47"/>
      <c r="C4" s="47"/>
      <c r="D4" s="47"/>
      <c r="E4" s="47"/>
      <c r="F4" s="47"/>
      <c r="G4" s="47"/>
      <c r="H4" s="47"/>
      <c r="I4" s="47"/>
      <c r="J4" s="47"/>
      <c r="K4" s="47"/>
      <c r="L4" s="47"/>
      <c r="M4" s="47"/>
      <c r="N4" s="47"/>
      <c r="O4" s="47"/>
      <c r="P4" s="47"/>
      <c r="Q4" s="47"/>
      <c r="R4" s="47"/>
      <c r="S4" s="47"/>
      <c r="T4" s="47"/>
      <c r="U4" s="47"/>
      <c r="V4" s="47"/>
    </row>
    <row r="5" spans="1:22" ht="13.5" customHeight="1" x14ac:dyDescent="0.2"/>
    <row r="6" spans="1:22" ht="15" customHeight="1" x14ac:dyDescent="0.25">
      <c r="A6" s="48" t="s">
        <v>12</v>
      </c>
      <c r="B6" s="50" t="s">
        <v>13</v>
      </c>
      <c r="C6" s="48"/>
      <c r="D6" s="51"/>
      <c r="E6" s="50" t="s">
        <v>16</v>
      </c>
      <c r="F6" s="48"/>
      <c r="G6" s="51"/>
      <c r="H6" s="56" t="s">
        <v>14</v>
      </c>
      <c r="I6" s="57"/>
      <c r="J6" s="57"/>
      <c r="K6" s="57"/>
      <c r="L6" s="57"/>
      <c r="M6" s="57"/>
      <c r="N6" s="57"/>
      <c r="O6" s="57"/>
      <c r="P6" s="57"/>
      <c r="Q6" s="57"/>
      <c r="R6" s="57"/>
      <c r="S6" s="58"/>
      <c r="T6" s="50" t="s">
        <v>15</v>
      </c>
      <c r="U6" s="48"/>
      <c r="V6" s="51"/>
    </row>
    <row r="7" spans="1:22" ht="27" customHeight="1" x14ac:dyDescent="0.25">
      <c r="A7" s="49"/>
      <c r="B7" s="52"/>
      <c r="C7" s="49"/>
      <c r="D7" s="53"/>
      <c r="E7" s="52"/>
      <c r="F7" s="49"/>
      <c r="G7" s="53"/>
      <c r="H7" s="52" t="s">
        <v>17</v>
      </c>
      <c r="I7" s="49"/>
      <c r="J7" s="53"/>
      <c r="K7" s="52" t="s">
        <v>18</v>
      </c>
      <c r="L7" s="49"/>
      <c r="M7" s="53"/>
      <c r="N7" s="52" t="s">
        <v>19</v>
      </c>
      <c r="O7" s="49"/>
      <c r="P7" s="53"/>
      <c r="Q7" s="55" t="s">
        <v>20</v>
      </c>
      <c r="R7" s="49"/>
      <c r="S7" s="53"/>
      <c r="T7" s="52"/>
      <c r="U7" s="49"/>
      <c r="V7" s="53"/>
    </row>
    <row r="8" spans="1:22" ht="3.75" customHeight="1" x14ac:dyDescent="0.2">
      <c r="A8" s="14"/>
      <c r="B8" s="17"/>
      <c r="C8" s="17"/>
      <c r="D8" s="17"/>
      <c r="E8" s="17"/>
      <c r="F8" s="17"/>
      <c r="G8" s="17"/>
      <c r="H8" s="17"/>
      <c r="I8" s="17"/>
      <c r="J8" s="17"/>
      <c r="K8" s="17"/>
      <c r="L8" s="17"/>
      <c r="M8" s="17"/>
      <c r="N8" s="17"/>
      <c r="O8" s="17"/>
      <c r="P8" s="17"/>
      <c r="Q8" s="17"/>
      <c r="R8" s="17"/>
      <c r="S8" s="17"/>
      <c r="T8" s="17"/>
      <c r="U8" s="17"/>
      <c r="V8" s="17"/>
    </row>
    <row r="9" spans="1:22" ht="11.25" customHeight="1" x14ac:dyDescent="0.2">
      <c r="A9" s="16"/>
      <c r="B9" s="18"/>
      <c r="C9" s="18"/>
      <c r="D9" s="18"/>
      <c r="E9" s="18"/>
      <c r="F9" s="18"/>
      <c r="G9" s="18"/>
      <c r="H9" s="18"/>
      <c r="I9" s="18"/>
      <c r="J9" s="18"/>
      <c r="K9" s="18"/>
      <c r="L9" s="18"/>
      <c r="M9" s="18"/>
      <c r="N9" s="18"/>
      <c r="O9" s="18"/>
      <c r="P9" s="18"/>
      <c r="Q9" s="18"/>
      <c r="R9" s="18"/>
      <c r="S9" s="18"/>
      <c r="T9" s="18"/>
      <c r="U9" s="18"/>
      <c r="V9" s="18"/>
    </row>
    <row r="10" spans="1:22" ht="11.25" customHeight="1" x14ac:dyDescent="0.25">
      <c r="A10" s="21" t="s">
        <v>21</v>
      </c>
      <c r="B10" s="18"/>
      <c r="C10" s="33">
        <f>IF(SUM(C12:C27)=VLOOKUP(TRIM($A10),'Raw Data - Table B-8'!$A$7:$O$36,2,FALSE),SUM(C12:C27),"ERROR")</f>
        <v>1695</v>
      </c>
      <c r="D10" s="34"/>
      <c r="E10" s="34"/>
      <c r="F10" s="33">
        <f>IF(SUM(F12:F27)=VLOOKUP(TRIM($A10),'Raw Data - Table B-8'!$A$7:$O$36,3,FALSE),SUM(F12:F27),"ERROR")</f>
        <v>1350</v>
      </c>
      <c r="G10" s="35"/>
      <c r="H10" s="35"/>
      <c r="I10" s="38">
        <f>IF(SUM(I12:I27)=VLOOKUP(TRIM($A10),'Raw Data - Table B-8'!$A$7:$O$36,4,FALSE),IF(SUM(I12:I27)=(L10+O10),(L10+O10),"ERROR"),"ERROR")</f>
        <v>1487</v>
      </c>
      <c r="J10" s="34"/>
      <c r="K10" s="34"/>
      <c r="L10" s="38">
        <f>IF(SUM(L12:L27)=VLOOKUP(TRIM($A10),'Raw Data - Table B-8'!$A$7:$O$36,5,FALSE),SUM(L12:L27),"ERROR")</f>
        <v>1131</v>
      </c>
      <c r="M10" s="34"/>
      <c r="N10" s="34"/>
      <c r="O10" s="38">
        <f>IF(SUM(O12:O27)=VLOOKUP(TRIM($A10),'Raw Data - Table B-8'!$A$7:$O$36,6,FALSE),SUM(O12:O27),"ERROR")</f>
        <v>356</v>
      </c>
      <c r="P10" s="37"/>
      <c r="Q10" s="37"/>
      <c r="R10" s="39">
        <f>VALUE(VLOOKUP(TRIM($A10),'Raw Data - Table B-8'!$A$7:$O$36,7,FALSE))</f>
        <v>11</v>
      </c>
      <c r="S10" s="34"/>
      <c r="T10" s="34"/>
      <c r="U10" s="38">
        <f>IF(SUM(U12:U27)=VLOOKUP(TRIM($A10),'Raw Data - Table B-8'!$A$7:$O$36,8,FALSE),IF((C10+F10-I10)=SUM(U12:U27),SUM(U12:U27),"ERROR"),"ERROR")</f>
        <v>1558</v>
      </c>
      <c r="V10" s="18"/>
    </row>
    <row r="11" spans="1:22" ht="11.25" customHeight="1" x14ac:dyDescent="0.2">
      <c r="A11" s="20"/>
      <c r="B11" s="18"/>
      <c r="C11" s="34"/>
      <c r="D11" s="34"/>
      <c r="E11" s="34"/>
      <c r="F11" s="35"/>
      <c r="G11" s="35"/>
      <c r="H11" s="35"/>
      <c r="I11" s="37"/>
      <c r="J11" s="34"/>
      <c r="K11" s="34"/>
      <c r="L11" s="34"/>
      <c r="M11" s="34"/>
      <c r="N11" s="34"/>
      <c r="O11" s="37"/>
      <c r="P11" s="37"/>
      <c r="Q11" s="37"/>
      <c r="R11" s="37"/>
      <c r="S11" s="34"/>
      <c r="T11" s="34"/>
      <c r="U11" s="37"/>
      <c r="V11" s="18"/>
    </row>
    <row r="12" spans="1:22" ht="11.25" customHeight="1" x14ac:dyDescent="0.2">
      <c r="A12" s="20" t="s">
        <v>22</v>
      </c>
      <c r="B12" s="15"/>
      <c r="C12" s="36">
        <f>IF(VLOOKUP($A12,'Raw Data - Table B-8'!$A$7:$O$36,2,FALSE)=0,0,VLOOKUP($A12,'Raw Data - Table B-8'!$A$7:$O$36,2,FALSE))</f>
        <v>26</v>
      </c>
      <c r="D12" s="35"/>
      <c r="E12" s="35"/>
      <c r="F12" s="34">
        <f>IF(VLOOKUP($A12,'Raw Data - Table B-8'!$A$7:$O$36,3,FALSE)=0,0,VLOOKUP($A12,'Raw Data - Table B-8'!$A$7:$O$36,3,FALSE))</f>
        <v>9</v>
      </c>
      <c r="G12" s="37"/>
      <c r="H12" s="37"/>
      <c r="I12" s="34">
        <f>IF(VALUE(VLOOKUP($A12,'Raw Data - Table B-8'!$A$7:$O$36,4,FALSE))=SUM(L12,O12),SUM(L12,O12),"ERROR")</f>
        <v>18</v>
      </c>
      <c r="J12" s="37"/>
      <c r="K12" s="37"/>
      <c r="L12" s="34">
        <f>IF(VLOOKUP($A12,'Raw Data - Table B-8'!$A$7:$O$36,5,FALSE)=0,0,VLOOKUP($A12,'Raw Data - Table B-8'!$A$7:$O$36,5,FALSE))</f>
        <v>15</v>
      </c>
      <c r="M12" s="37"/>
      <c r="N12" s="37"/>
      <c r="O12" s="34">
        <f>IF(VLOOKUP($A12,'Raw Data - Table B-8'!$A$7:$O$36,6,FALSE)=0,0,VLOOKUP($A12,'Raw Data - Table B-8'!$A$7:$O$36,6,FALSE))</f>
        <v>3</v>
      </c>
      <c r="P12" s="37"/>
      <c r="Q12" s="37"/>
      <c r="R12" s="34">
        <f>IF(VALUE(VLOOKUP($A12,'Raw Data - Table B-8'!$A$7:$O$36,7,FALSE))=0,0,VALUE(VLOOKUP($A12,'Raw Data - Table B-8'!$A$7:$O$36,7,FALSE)))</f>
        <v>29</v>
      </c>
      <c r="S12" s="37"/>
      <c r="T12" s="37"/>
      <c r="U12" s="37">
        <f>IF(VALUE(VLOOKUP($A12,'Raw Data - Table B-8'!$A$7:$O$36,8,FALSE))=(C12+F12-I12),(C12+F12-I12),"ERROR")</f>
        <v>17</v>
      </c>
      <c r="V12" s="15"/>
    </row>
    <row r="13" spans="1:22" ht="11.25" customHeight="1" x14ac:dyDescent="0.2">
      <c r="A13" s="20" t="s">
        <v>23</v>
      </c>
      <c r="B13" s="18"/>
      <c r="C13" s="36">
        <f>IF(VLOOKUP($A13,'Raw Data - Table B-8'!$A$7:$O$36,2,FALSE)=0,0,VLOOKUP($A13,'Raw Data - Table B-8'!$A$7:$O$36,2,FALSE))</f>
        <v>59</v>
      </c>
      <c r="D13" s="34"/>
      <c r="E13" s="34"/>
      <c r="F13" s="34">
        <f>IF(VLOOKUP($A13,'Raw Data - Table B-8'!$A$7:$O$36,3,FALSE)=0,0,VLOOKUP($A13,'Raw Data - Table B-8'!$A$7:$O$36,3,FALSE))</f>
        <v>34</v>
      </c>
      <c r="G13" s="37"/>
      <c r="H13" s="37"/>
      <c r="I13" s="34">
        <f>IF(VALUE(VLOOKUP($A13,'Raw Data - Table B-8'!$A$7:$O$36,4,FALSE))=SUM(L13,O13),SUM(L13,O13),"ERROR")</f>
        <v>43</v>
      </c>
      <c r="J13" s="34"/>
      <c r="K13" s="34"/>
      <c r="L13" s="34">
        <f>IF(VLOOKUP($A13,'Raw Data - Table B-8'!$A$7:$O$36,5,FALSE)=0,0,VLOOKUP($A13,'Raw Data - Table B-8'!$A$7:$O$36,5,FALSE))</f>
        <v>34</v>
      </c>
      <c r="M13" s="34"/>
      <c r="N13" s="34"/>
      <c r="O13" s="34">
        <f>IF(VLOOKUP($A13,'Raw Data - Table B-8'!$A$7:$O$36,6,FALSE)=0,0,VLOOKUP($A13,'Raw Data - Table B-8'!$A$7:$O$36,6,FALSE))</f>
        <v>9</v>
      </c>
      <c r="P13" s="37"/>
      <c r="Q13" s="37"/>
      <c r="R13" s="34">
        <f>IF(VALUE(VLOOKUP($A13,'Raw Data - Table B-8'!$A$7:$O$36,7,FALSE))=0,0,VALUE(VLOOKUP($A13,'Raw Data - Table B-8'!$A$7:$O$36,7,FALSE)))</f>
        <v>18</v>
      </c>
      <c r="S13" s="34"/>
      <c r="T13" s="34"/>
      <c r="U13" s="37">
        <f>IF(VALUE(VLOOKUP($A13,'Raw Data - Table B-8'!$A$7:$O$36,8,FALSE))=(C13+F13-I13),(C13+F13-I13),"ERROR")</f>
        <v>50</v>
      </c>
      <c r="V13" s="18"/>
    </row>
    <row r="14" spans="1:22" ht="11.25" customHeight="1" x14ac:dyDescent="0.2">
      <c r="A14" s="20" t="s">
        <v>24</v>
      </c>
      <c r="B14" s="18"/>
      <c r="C14" s="36">
        <f>IF(VLOOKUP($A14,'Raw Data - Table B-8'!$A$7:$O$36,2,FALSE)=0,0,VLOOKUP($A14,'Raw Data - Table B-8'!$A$7:$O$36,2,FALSE))</f>
        <v>146</v>
      </c>
      <c r="D14" s="34"/>
      <c r="E14" s="34"/>
      <c r="F14" s="34">
        <f>IF(VLOOKUP($A14,'Raw Data - Table B-8'!$A$7:$O$36,3,FALSE)=0,0,VLOOKUP($A14,'Raw Data - Table B-8'!$A$7:$O$36,3,FALSE))</f>
        <v>158</v>
      </c>
      <c r="G14" s="37"/>
      <c r="H14" s="37"/>
      <c r="I14" s="34">
        <f>IF(VALUE(VLOOKUP($A14,'Raw Data - Table B-8'!$A$7:$O$36,4,FALSE))=SUM(L14,O14),SUM(L14,O14),"ERROR")</f>
        <v>151</v>
      </c>
      <c r="J14" s="34"/>
      <c r="K14" s="34"/>
      <c r="L14" s="34">
        <f>IF(VLOOKUP($A14,'Raw Data - Table B-8'!$A$7:$O$36,5,FALSE)=0,0,VLOOKUP($A14,'Raw Data - Table B-8'!$A$7:$O$36,5,FALSE))</f>
        <v>120</v>
      </c>
      <c r="M14" s="34"/>
      <c r="N14" s="34"/>
      <c r="O14" s="34">
        <f>IF(VLOOKUP($A14,'Raw Data - Table B-8'!$A$7:$O$36,6,FALSE)=0,0,VLOOKUP($A14,'Raw Data - Table B-8'!$A$7:$O$36,6,FALSE))</f>
        <v>31</v>
      </c>
      <c r="P14" s="37"/>
      <c r="Q14" s="37"/>
      <c r="R14" s="34">
        <f>IF(VALUE(VLOOKUP($A14,'Raw Data - Table B-8'!$A$7:$O$36,7,FALSE))=0,0,VALUE(VLOOKUP($A14,'Raw Data - Table B-8'!$A$7:$O$36,7,FALSE)))</f>
        <v>12</v>
      </c>
      <c r="S14" s="34"/>
      <c r="T14" s="34"/>
      <c r="U14" s="37">
        <f>IF(VALUE(VLOOKUP($A14,'Raw Data - Table B-8'!$A$7:$O$36,8,FALSE))=(C14+F14-I14),(C14+F14-I14),"ERROR")</f>
        <v>153</v>
      </c>
      <c r="V14" s="18"/>
    </row>
    <row r="15" spans="1:22" ht="11.25" customHeight="1" x14ac:dyDescent="0.2">
      <c r="A15" s="19" t="s">
        <v>25</v>
      </c>
      <c r="B15" s="18"/>
      <c r="C15" s="36">
        <f>IF(VLOOKUP($A15,'Raw Data - Table B-8'!$A$7:$O$36,2,FALSE)=0,0,VLOOKUP($A15,'Raw Data - Table B-8'!$A$7:$O$36,2,FALSE))</f>
        <v>144</v>
      </c>
      <c r="D15" s="34"/>
      <c r="E15" s="34"/>
      <c r="F15" s="34">
        <f>IF(VLOOKUP($A15,'Raw Data - Table B-8'!$A$7:$O$36,3,FALSE)=0,0,VLOOKUP($A15,'Raw Data - Table B-8'!$A$7:$O$36,3,FALSE))</f>
        <v>120</v>
      </c>
      <c r="G15" s="37"/>
      <c r="H15" s="37"/>
      <c r="I15" s="34">
        <f>IF(VALUE(VLOOKUP($A15,'Raw Data - Table B-8'!$A$7:$O$36,4,FALSE))=SUM(L15,O15),SUM(L15,O15),"ERROR")</f>
        <v>120</v>
      </c>
      <c r="J15" s="34"/>
      <c r="K15" s="34"/>
      <c r="L15" s="34">
        <f>IF(VLOOKUP($A15,'Raw Data - Table B-8'!$A$7:$O$36,5,FALSE)=0,0,VLOOKUP($A15,'Raw Data - Table B-8'!$A$7:$O$36,5,FALSE))</f>
        <v>96</v>
      </c>
      <c r="M15" s="34"/>
      <c r="N15" s="34"/>
      <c r="O15" s="34">
        <f>IF(VLOOKUP($A15,'Raw Data - Table B-8'!$A$7:$O$36,6,FALSE)=0,0,VLOOKUP($A15,'Raw Data - Table B-8'!$A$7:$O$36,6,FALSE))</f>
        <v>24</v>
      </c>
      <c r="P15" s="37"/>
      <c r="Q15" s="37"/>
      <c r="R15" s="34">
        <f>IF(VALUE(VLOOKUP($A15,'Raw Data - Table B-8'!$A$7:$O$36,7,FALSE))=0,0,VALUE(VLOOKUP($A15,'Raw Data - Table B-8'!$A$7:$O$36,7,FALSE)))</f>
        <v>8</v>
      </c>
      <c r="S15" s="34"/>
      <c r="T15" s="34"/>
      <c r="U15" s="37">
        <f>IF(VALUE(VLOOKUP($A15,'Raw Data - Table B-8'!$A$7:$O$36,8,FALSE))=(C15+F15-I15),(C15+F15-I15),"ERROR")</f>
        <v>144</v>
      </c>
      <c r="V15" s="18"/>
    </row>
    <row r="16" spans="1:22" ht="11.25" customHeight="1" x14ac:dyDescent="0.2">
      <c r="A16" s="19" t="s">
        <v>26</v>
      </c>
      <c r="B16" s="18"/>
      <c r="C16" s="36">
        <f>IF(VLOOKUP($A16,'Raw Data - Table B-8'!$A$7:$O$36,2,FALSE)=0,0,VLOOKUP($A16,'Raw Data - Table B-8'!$A$7:$O$36,2,FALSE))</f>
        <v>384</v>
      </c>
      <c r="D16" s="34"/>
      <c r="E16" s="34"/>
      <c r="F16" s="34">
        <f>IF(VLOOKUP($A16,'Raw Data - Table B-8'!$A$7:$O$36,3,FALSE)=0,0,VLOOKUP($A16,'Raw Data - Table B-8'!$A$7:$O$36,3,FALSE))</f>
        <v>337</v>
      </c>
      <c r="G16" s="37"/>
      <c r="H16" s="37"/>
      <c r="I16" s="34">
        <f>IF(VALUE(VLOOKUP($A16,'Raw Data - Table B-8'!$A$7:$O$36,4,FALSE))=SUM(L16,O16),SUM(L16,O16),"ERROR")</f>
        <v>310</v>
      </c>
      <c r="J16" s="34"/>
      <c r="K16" s="34"/>
      <c r="L16" s="34">
        <f>IF(VLOOKUP($A16,'Raw Data - Table B-8'!$A$7:$O$36,5,FALSE)=0,0,VLOOKUP($A16,'Raw Data - Table B-8'!$A$7:$O$36,5,FALSE))</f>
        <v>251</v>
      </c>
      <c r="M16" s="34"/>
      <c r="N16" s="34"/>
      <c r="O16" s="34">
        <f>IF(VLOOKUP($A16,'Raw Data - Table B-8'!$A$7:$O$36,6,FALSE)=0,0,VLOOKUP($A16,'Raw Data - Table B-8'!$A$7:$O$36,6,FALSE))</f>
        <v>59</v>
      </c>
      <c r="P16" s="37"/>
      <c r="Q16" s="37"/>
      <c r="R16" s="34">
        <f>IF(VALUE(VLOOKUP($A16,'Raw Data - Table B-8'!$A$7:$O$36,7,FALSE))=0,0,VALUE(VLOOKUP($A16,'Raw Data - Table B-8'!$A$7:$O$36,7,FALSE)))</f>
        <v>18</v>
      </c>
      <c r="S16" s="34"/>
      <c r="T16" s="34"/>
      <c r="U16" s="37">
        <f>IF(VALUE(VLOOKUP($A16,'Raw Data - Table B-8'!$A$7:$O$36,8,FALSE))=(C16+F16-I16),(C16+F16-I16),"ERROR")</f>
        <v>411</v>
      </c>
      <c r="V16" s="18"/>
    </row>
    <row r="17" spans="1:22" ht="11.25" customHeight="1" x14ac:dyDescent="0.2">
      <c r="A17" s="19" t="s">
        <v>62</v>
      </c>
      <c r="B17" s="18"/>
      <c r="C17" s="36">
        <f>IF(VLOOKUP($A17,'Raw Data - Table B-8'!$A$7:$O$36,2,FALSE)=0,0,VLOOKUP($A17,'Raw Data - Table B-8'!$A$7:$O$36,2,FALSE))</f>
        <v>0</v>
      </c>
      <c r="D17" s="34"/>
      <c r="E17" s="34"/>
      <c r="F17" s="34">
        <f>IF(VLOOKUP($A17,'Raw Data - Table B-8'!$A$7:$O$36,3,FALSE)=0,0,VLOOKUP($A17,'Raw Data - Table B-8'!$A$7:$O$36,3,FALSE))</f>
        <v>1</v>
      </c>
      <c r="G17" s="37"/>
      <c r="H17" s="37"/>
      <c r="I17" s="34">
        <f>IF(VALUE(VLOOKUP($A17,'Raw Data - Table B-8'!$A$7:$O$36,4,FALSE))=SUM(L17,O17),SUM(L17,O17),"ERROR")</f>
        <v>0</v>
      </c>
      <c r="J17" s="34"/>
      <c r="K17" s="34"/>
      <c r="L17" s="34">
        <f>IF(VLOOKUP($A17,'Raw Data - Table B-8'!$A$7:$O$36,5,FALSE)=0,0,VLOOKUP($A17,'Raw Data - Table B-8'!$A$7:$O$36,5,FALSE))</f>
        <v>0</v>
      </c>
      <c r="M17" s="34"/>
      <c r="N17" s="34"/>
      <c r="O17" s="34">
        <f>IF(VLOOKUP($A17,'Raw Data - Table B-8'!$A$7:$O$36,6,FALSE)=0,0,VLOOKUP($A17,'Raw Data - Table B-8'!$A$7:$O$36,6,FALSE))</f>
        <v>0</v>
      </c>
      <c r="P17" s="37"/>
      <c r="Q17" s="37"/>
      <c r="R17" s="34">
        <f>IF(VALUE(VLOOKUP($A17,'Raw Data - Table B-8'!$A$7:$O$36,7,FALSE))=0,0,VALUE(VLOOKUP($A17,'Raw Data - Table B-8'!$A$7:$O$36,7,FALSE)))</f>
        <v>0</v>
      </c>
      <c r="S17" s="34"/>
      <c r="T17" s="34"/>
      <c r="U17" s="37">
        <f>IF(VALUE(VLOOKUP($A17,'Raw Data - Table B-8'!$A$7:$O$36,8,FALSE))=(C17+F17-I17),(C17+F17-I17),"ERROR")</f>
        <v>1</v>
      </c>
      <c r="V17" s="18"/>
    </row>
    <row r="18" spans="1:22" ht="11.25" customHeight="1" x14ac:dyDescent="0.2">
      <c r="A18" s="19" t="s">
        <v>85</v>
      </c>
      <c r="B18" s="18"/>
      <c r="C18" s="36">
        <f>IF(VLOOKUP($A18,'Raw Data - Table B-8'!$A$7:$O$36,2,FALSE)=0,0,VLOOKUP($A18,'Raw Data - Table B-8'!$A$7:$O$36,2,FALSE))</f>
        <v>0</v>
      </c>
      <c r="D18" s="34"/>
      <c r="E18" s="34"/>
      <c r="F18" s="34">
        <f>IF(VLOOKUP($A18,'Raw Data - Table B-8'!$A$7:$O$36,3,FALSE)=0,0,VLOOKUP($A18,'Raw Data - Table B-8'!$A$7:$O$36,3,FALSE))</f>
        <v>1</v>
      </c>
      <c r="G18" s="37"/>
      <c r="H18" s="37"/>
      <c r="I18" s="34">
        <f>IF(VALUE(VLOOKUP($A18,'Raw Data - Table B-8'!$A$7:$O$36,4,FALSE))=SUM(L18,O18),SUM(L18,O18),"ERROR")</f>
        <v>0</v>
      </c>
      <c r="J18" s="34"/>
      <c r="K18" s="34"/>
      <c r="L18" s="34">
        <f>IF(VLOOKUP($A18,'Raw Data - Table B-8'!$A$7:$O$36,5,FALSE)=0,0,VLOOKUP($A18,'Raw Data - Table B-8'!$A$7:$O$36,5,FALSE))</f>
        <v>0</v>
      </c>
      <c r="M18" s="34"/>
      <c r="N18" s="34"/>
      <c r="O18" s="34">
        <f>IF(VLOOKUP($A18,'Raw Data - Table B-8'!$A$7:$O$36,6,FALSE)=0,0,VLOOKUP($A18,'Raw Data - Table B-8'!$A$7:$O$36,6,FALSE))</f>
        <v>0</v>
      </c>
      <c r="P18" s="37"/>
      <c r="Q18" s="37"/>
      <c r="R18" s="34">
        <f>IF(VALUE(VLOOKUP($A18,'Raw Data - Table B-8'!$A$7:$O$36,7,FALSE))=0,0,VALUE(VLOOKUP($A18,'Raw Data - Table B-8'!$A$7:$O$36,7,FALSE)))</f>
        <v>0</v>
      </c>
      <c r="S18" s="34"/>
      <c r="T18" s="34"/>
      <c r="U18" s="37">
        <f>IF(VALUE(VLOOKUP($A18,'Raw Data - Table B-8'!$A$7:$O$36,8,FALSE))=(C18+F18-I18),(C18+F18-I18),"ERROR")</f>
        <v>1</v>
      </c>
      <c r="V18" s="18"/>
    </row>
    <row r="19" spans="1:22" ht="11.25" customHeight="1" x14ac:dyDescent="0.2">
      <c r="A19" s="19" t="s">
        <v>27</v>
      </c>
      <c r="B19" s="18"/>
      <c r="C19" s="34">
        <f>IF(VLOOKUP(LEFT($A19,21),'Raw Data - Table B-8'!$A$7:$O$36,2,FALSE)=0,0,VLOOKUP(LEFT($A19,21),'Raw Data - Table B-8'!$A$7:$O$36,2,FALSE))</f>
        <v>2</v>
      </c>
      <c r="D19" s="34"/>
      <c r="E19" s="34"/>
      <c r="F19" s="34">
        <f>IF(VLOOKUP(LEFT($A19,21),'Raw Data - Table B-8'!$A$7:$O$36,3,FALSE)=0,0,VLOOKUP(LEFT($A19,21),'Raw Data - Table B-8'!$A$7:$O$36,3,FALSE))</f>
        <v>0</v>
      </c>
      <c r="G19" s="37"/>
      <c r="H19" s="37"/>
      <c r="I19" s="34">
        <f>IF(VALUE(VLOOKUP(LEFT($A19,21),'Raw Data - Table B-8'!$A$7:$O$36,4,FALSE))=SUM(L19,O19),SUM(L19,O19),"ERROR")</f>
        <v>1</v>
      </c>
      <c r="J19" s="34"/>
      <c r="K19" s="34"/>
      <c r="L19" s="34">
        <f>IF(VLOOKUP(LEFT($A19,21),'Raw Data - Table B-8'!$A$7:$O$36,5,FALSE)=0,0,VLOOKUP(LEFT($A19,21),'Raw Data - Table B-8'!$A$7:$O$36,5,FALSE))</f>
        <v>1</v>
      </c>
      <c r="M19" s="34"/>
      <c r="N19" s="34"/>
      <c r="O19" s="34">
        <f>IF(VLOOKUP(LEFT($A19,21),'Raw Data - Table B-8'!$A$7:$O$36,6,FALSE)=0,0,VLOOKUP(LEFT($A19,21),'Raw Data - Table B-8'!$A$7:$O$36,6,FALSE))</f>
        <v>0</v>
      </c>
      <c r="P19" s="37"/>
      <c r="Q19" s="37"/>
      <c r="R19" s="34">
        <f>IF(VALUE(VLOOKUP(LEFT($A19,21),'Raw Data - Table B-8'!$A$7:$O$36,7,FALSE))=0,0,VALUE(VLOOKUP(LEFT($A19,21),'Raw Data - Table B-8'!$A$7:$O$36,7,FALSE)))</f>
        <v>100</v>
      </c>
      <c r="S19" s="34"/>
      <c r="T19" s="34"/>
      <c r="U19" s="37">
        <f>IF(VALUE(VLOOKUP(LEFT($A19,21),'Raw Data - Table B-8'!$A$7:$O$36,8,FALSE))=(C19+F19-I19),(C19+F19-I19),"ERROR")</f>
        <v>1</v>
      </c>
      <c r="V19" s="18"/>
    </row>
    <row r="20" spans="1:22" ht="11.25" customHeight="1" x14ac:dyDescent="0.2">
      <c r="A20" s="19" t="s">
        <v>35</v>
      </c>
      <c r="B20" s="18"/>
      <c r="C20" s="36">
        <f>IF(VLOOKUP($A20,'Raw Data - Table B-8'!$A$7:$O$36,2,FALSE)=0,0,VLOOKUP($A20,'Raw Data - Table B-8'!$A$7:$O$36,2,FALSE))</f>
        <v>5</v>
      </c>
      <c r="D20" s="34"/>
      <c r="E20" s="34"/>
      <c r="F20" s="34">
        <f>IF(VLOOKUP($A20,'Raw Data - Table B-8'!$A$7:$O$36,3,FALSE)=0,0,VLOOKUP($A20,'Raw Data - Table B-8'!$A$7:$O$36,3,FALSE))</f>
        <v>3</v>
      </c>
      <c r="G20" s="37"/>
      <c r="H20" s="37"/>
      <c r="I20" s="34">
        <f>IF(VALUE(VLOOKUP($A20,'Raw Data - Table B-8'!$A$7:$O$36,4,FALSE))=SUM(L20,O20),SUM(L20,O20),"ERROR")</f>
        <v>4</v>
      </c>
      <c r="J20" s="34"/>
      <c r="K20" s="34"/>
      <c r="L20" s="34">
        <f>IF(VLOOKUP($A20,'Raw Data - Table B-8'!$A$7:$O$36,5,FALSE)=0,0,VLOOKUP($A20,'Raw Data - Table B-8'!$A$7:$O$36,5,FALSE))</f>
        <v>2</v>
      </c>
      <c r="M20" s="34"/>
      <c r="N20" s="34"/>
      <c r="O20" s="34">
        <f>IF(VLOOKUP($A20,'Raw Data - Table B-8'!$A$7:$O$36,6,FALSE)=0,0,VLOOKUP($A20,'Raw Data - Table B-8'!$A$7:$O$36,6,FALSE))</f>
        <v>2</v>
      </c>
      <c r="P20" s="37"/>
      <c r="Q20" s="37"/>
      <c r="R20" s="34">
        <f>IF(VALUE(VLOOKUP($A20,'Raw Data - Table B-8'!$A$7:$O$36,7,FALSE))=0,0,VALUE(VLOOKUP($A20,'Raw Data - Table B-8'!$A$7:$O$36,7,FALSE)))</f>
        <v>0</v>
      </c>
      <c r="S20" s="34"/>
      <c r="T20" s="34"/>
      <c r="U20" s="37">
        <f>IF(VALUE(VLOOKUP($A20,'Raw Data - Table B-8'!$A$7:$O$36,8,FALSE))=(C20+F20-I20),(C20+F20-I20),"ERROR")</f>
        <v>4</v>
      </c>
      <c r="V20" s="18"/>
    </row>
    <row r="21" spans="1:22" ht="11.25" customHeight="1" x14ac:dyDescent="0.2">
      <c r="A21" s="19" t="s">
        <v>28</v>
      </c>
      <c r="B21" s="18"/>
      <c r="C21" s="36">
        <f>IF(VLOOKUP($A21,'Raw Data - Table B-8'!$A$7:$O$36,2,FALSE)=0,0,VLOOKUP($A21,'Raw Data - Table B-8'!$A$7:$O$36,2,FALSE))</f>
        <v>23</v>
      </c>
      <c r="D21" s="34"/>
      <c r="E21" s="34"/>
      <c r="F21" s="34">
        <f>IF(VLOOKUP($A21,'Raw Data - Table B-8'!$A$7:$O$36,3,FALSE)=0,0,VLOOKUP($A21,'Raw Data - Table B-8'!$A$7:$O$36,3,FALSE))</f>
        <v>15</v>
      </c>
      <c r="G21" s="37"/>
      <c r="H21" s="37"/>
      <c r="I21" s="34">
        <f>IF(VALUE(VLOOKUP($A21,'Raw Data - Table B-8'!$A$7:$O$36,4,FALSE))=SUM(L21,O21),SUM(L21,O21),"ERROR")</f>
        <v>16</v>
      </c>
      <c r="J21" s="34"/>
      <c r="K21" s="34"/>
      <c r="L21" s="34">
        <f>IF(VLOOKUP($A21,'Raw Data - Table B-8'!$A$7:$O$36,5,FALSE)=0,0,VLOOKUP($A21,'Raw Data - Table B-8'!$A$7:$O$36,5,FALSE))</f>
        <v>10</v>
      </c>
      <c r="M21" s="34"/>
      <c r="N21" s="34"/>
      <c r="O21" s="34">
        <f>IF(VLOOKUP($A21,'Raw Data - Table B-8'!$A$7:$O$36,6,FALSE)=0,0,VLOOKUP($A21,'Raw Data - Table B-8'!$A$7:$O$36,6,FALSE))</f>
        <v>6</v>
      </c>
      <c r="P21" s="37"/>
      <c r="Q21" s="37"/>
      <c r="R21" s="34">
        <f>IF(VALUE(VLOOKUP($A21,'Raw Data - Table B-8'!$A$7:$O$36,7,FALSE))=0,0,VALUE(VLOOKUP($A21,'Raw Data - Table B-8'!$A$7:$O$36,7,FALSE)))</f>
        <v>0</v>
      </c>
      <c r="S21" s="34"/>
      <c r="T21" s="34"/>
      <c r="U21" s="37">
        <f>IF(VALUE(VLOOKUP($A21,'Raw Data - Table B-8'!$A$7:$O$36,8,FALSE))=(C21+F21-I21),(C21+F21-I21),"ERROR")</f>
        <v>22</v>
      </c>
      <c r="V21" s="18"/>
    </row>
    <row r="22" spans="1:22" ht="11.25" customHeight="1" x14ac:dyDescent="0.2">
      <c r="A22" s="19" t="s">
        <v>29</v>
      </c>
      <c r="B22" s="18"/>
      <c r="C22" s="36">
        <f>IF(VLOOKUP($A22,'Raw Data - Table B-8'!$A$7:$O$36,2,FALSE)=0,0,VLOOKUP($A22,'Raw Data - Table B-8'!$A$7:$O$36,2,FALSE))</f>
        <v>226</v>
      </c>
      <c r="D22" s="34"/>
      <c r="E22" s="34"/>
      <c r="F22" s="34">
        <f>IF(VLOOKUP($A22,'Raw Data - Table B-8'!$A$7:$O$36,3,FALSE)=0,0,VLOOKUP($A22,'Raw Data - Table B-8'!$A$7:$O$36,3,FALSE))</f>
        <v>267</v>
      </c>
      <c r="G22" s="37"/>
      <c r="H22" s="37"/>
      <c r="I22" s="34">
        <f>IF(VALUE(VLOOKUP($A22,'Raw Data - Table B-8'!$A$7:$O$36,4,FALSE))=SUM(L22,O22),SUM(L22,O22),"ERROR")</f>
        <v>309</v>
      </c>
      <c r="J22" s="34"/>
      <c r="K22" s="34"/>
      <c r="L22" s="34">
        <f>IF(VLOOKUP($A22,'Raw Data - Table B-8'!$A$7:$O$36,5,FALSE)=0,0,VLOOKUP($A22,'Raw Data - Table B-8'!$A$7:$O$36,5,FALSE))</f>
        <v>214</v>
      </c>
      <c r="M22" s="34"/>
      <c r="N22" s="34"/>
      <c r="O22" s="34">
        <f>IF(VLOOKUP($A22,'Raw Data - Table B-8'!$A$7:$O$36,6,FALSE)=0,0,VLOOKUP($A22,'Raw Data - Table B-8'!$A$7:$O$36,6,FALSE))</f>
        <v>95</v>
      </c>
      <c r="P22" s="37"/>
      <c r="Q22" s="37"/>
      <c r="R22" s="34">
        <f>IF(VALUE(VLOOKUP($A22,'Raw Data - Table B-8'!$A$7:$O$36,7,FALSE))=0,0,VALUE(VLOOKUP($A22,'Raw Data - Table B-8'!$A$7:$O$36,7,FALSE)))</f>
        <v>3</v>
      </c>
      <c r="S22" s="34"/>
      <c r="T22" s="34"/>
      <c r="U22" s="37">
        <f>IF(VALUE(VLOOKUP($A22,'Raw Data - Table B-8'!$A$7:$O$36,8,FALSE))=(C22+F22-I22),(C22+F22-I22),"ERROR")</f>
        <v>184</v>
      </c>
      <c r="V22" s="18"/>
    </row>
    <row r="23" spans="1:22" ht="11.25" customHeight="1" x14ac:dyDescent="0.2">
      <c r="A23" s="19" t="s">
        <v>36</v>
      </c>
      <c r="B23" s="18"/>
      <c r="C23" s="36">
        <f>IF(VLOOKUP($A23,'Raw Data - Table B-8'!$A$7:$O$36,2,FALSE)=0,0,VLOOKUP($A23,'Raw Data - Table B-8'!$A$7:$O$36,2,FALSE))</f>
        <v>0</v>
      </c>
      <c r="D23" s="34"/>
      <c r="E23" s="34"/>
      <c r="F23" s="34">
        <f>IF(VLOOKUP($A23,'Raw Data - Table B-8'!$A$7:$O$36,3,FALSE)=0,0,VLOOKUP($A23,'Raw Data - Table B-8'!$A$7:$O$36,3,FALSE))</f>
        <v>2</v>
      </c>
      <c r="G23" s="37"/>
      <c r="H23" s="37"/>
      <c r="I23" s="34">
        <f>IF(VALUE(VLOOKUP($A23,'Raw Data - Table B-8'!$A$7:$O$36,4,FALSE))=SUM(L23,O23),SUM(L23,O23),"ERROR")</f>
        <v>2</v>
      </c>
      <c r="J23" s="34"/>
      <c r="K23" s="34"/>
      <c r="L23" s="34">
        <f>IF(VLOOKUP($A23,'Raw Data - Table B-8'!$A$7:$O$36,5,FALSE)=0,0,VLOOKUP($A23,'Raw Data - Table B-8'!$A$7:$O$36,5,FALSE))</f>
        <v>1</v>
      </c>
      <c r="M23" s="34"/>
      <c r="N23" s="34"/>
      <c r="O23" s="34">
        <f>IF(VLOOKUP($A23,'Raw Data - Table B-8'!$A$7:$O$36,6,FALSE)=0,0,VLOOKUP($A23,'Raw Data - Table B-8'!$A$7:$O$36,6,FALSE))</f>
        <v>1</v>
      </c>
      <c r="P23" s="37"/>
      <c r="Q23" s="37"/>
      <c r="R23" s="34">
        <f>IF(VALUE(VLOOKUP($A23,'Raw Data - Table B-8'!$A$7:$O$36,7,FALSE))=0,0,VALUE(VLOOKUP($A23,'Raw Data - Table B-8'!$A$7:$O$36,7,FALSE)))</f>
        <v>0</v>
      </c>
      <c r="S23" s="34"/>
      <c r="T23" s="34"/>
      <c r="U23" s="37">
        <f>IF(VALUE(VLOOKUP($A23,'Raw Data - Table B-8'!$A$7:$O$36,8,FALSE))=(C23+F23-I23),(C23+F23-I23),"ERROR")</f>
        <v>0</v>
      </c>
      <c r="V23" s="18"/>
    </row>
    <row r="24" spans="1:22" ht="11.25" customHeight="1" x14ac:dyDescent="0.2">
      <c r="A24" s="19" t="s">
        <v>30</v>
      </c>
      <c r="B24" s="18"/>
      <c r="C24" s="36">
        <f>IF(VLOOKUP($A24,'Raw Data - Table B-8'!$A$7:$O$36,2,FALSE)=0,0,VLOOKUP($A24,'Raw Data - Table B-8'!$A$7:$O$36,2,FALSE))</f>
        <v>2</v>
      </c>
      <c r="D24" s="34"/>
      <c r="E24" s="34"/>
      <c r="F24" s="34">
        <f>IF(VLOOKUP($A24,'Raw Data - Table B-8'!$A$7:$O$36,3,FALSE)=0,0,VLOOKUP($A24,'Raw Data - Table B-8'!$A$7:$O$36,3,FALSE))</f>
        <v>1</v>
      </c>
      <c r="G24" s="37"/>
      <c r="H24" s="37"/>
      <c r="I24" s="34">
        <f>IF(VALUE(VLOOKUP($A24,'Raw Data - Table B-8'!$A$7:$O$36,4,FALSE))=SUM(L24,O24),SUM(L24,O24),"ERROR")</f>
        <v>2</v>
      </c>
      <c r="J24" s="34"/>
      <c r="K24" s="34"/>
      <c r="L24" s="34">
        <f>IF(VLOOKUP($A24,'Raw Data - Table B-8'!$A$7:$O$36,5,FALSE)=0,0,VLOOKUP($A24,'Raw Data - Table B-8'!$A$7:$O$36,5,FALSE))</f>
        <v>2</v>
      </c>
      <c r="M24" s="34"/>
      <c r="N24" s="34"/>
      <c r="O24" s="34">
        <f>IF(VLOOKUP($A24,'Raw Data - Table B-8'!$A$7:$O$36,6,FALSE)=0,0,VLOOKUP($A24,'Raw Data - Table B-8'!$A$7:$O$36,6,FALSE))</f>
        <v>0</v>
      </c>
      <c r="P24" s="37"/>
      <c r="Q24" s="37"/>
      <c r="R24" s="34">
        <f>IF(VALUE(VLOOKUP($A24,'Raw Data - Table B-8'!$A$7:$O$36,7,FALSE))=0,0,VALUE(VLOOKUP($A24,'Raw Data - Table B-8'!$A$7:$O$36,7,FALSE)))</f>
        <v>50</v>
      </c>
      <c r="S24" s="34"/>
      <c r="T24" s="34"/>
      <c r="U24" s="37">
        <f>IF(VALUE(VLOOKUP($A24,'Raw Data - Table B-8'!$A$7:$O$36,8,FALSE))=(C24+F24-I24),(C24+F24-I24),"ERROR")</f>
        <v>1</v>
      </c>
      <c r="V24" s="18"/>
    </row>
    <row r="25" spans="1:22" ht="11.25" customHeight="1" x14ac:dyDescent="0.2">
      <c r="A25" s="19" t="s">
        <v>63</v>
      </c>
      <c r="B25" s="18"/>
      <c r="C25" s="36">
        <f>IF(VLOOKUP($A25,'Raw Data - Table B-8'!$A$7:$O$36,2,FALSE)=0,0,VLOOKUP($A25,'Raw Data - Table B-8'!$A$7:$O$36,2,FALSE))</f>
        <v>0</v>
      </c>
      <c r="D25" s="34"/>
      <c r="E25" s="34"/>
      <c r="F25" s="34">
        <f>IF(VLOOKUP($A25,'Raw Data - Table B-8'!$A$7:$O$36,3,FALSE)=0,0,VLOOKUP($A25,'Raw Data - Table B-8'!$A$7:$O$36,3,FALSE))</f>
        <v>1</v>
      </c>
      <c r="G25" s="37"/>
      <c r="H25" s="37"/>
      <c r="I25" s="34">
        <f>IF(VALUE(VLOOKUP($A25,'Raw Data - Table B-8'!$A$7:$O$36,4,FALSE))=SUM(L25,O25),SUM(L25,O25),"ERROR")</f>
        <v>1</v>
      </c>
      <c r="J25" s="34"/>
      <c r="K25" s="34"/>
      <c r="L25" s="34">
        <f>IF(VLOOKUP($A25,'Raw Data - Table B-8'!$A$7:$O$36,5,FALSE)=0,0,VLOOKUP($A25,'Raw Data - Table B-8'!$A$7:$O$36,5,FALSE))</f>
        <v>1</v>
      </c>
      <c r="M25" s="34"/>
      <c r="N25" s="34"/>
      <c r="O25" s="34">
        <f>IF(VLOOKUP($A25,'Raw Data - Table B-8'!$A$7:$O$36,6,FALSE)=0,0,VLOOKUP($A25,'Raw Data - Table B-8'!$A$7:$O$36,6,FALSE))</f>
        <v>0</v>
      </c>
      <c r="P25" s="37"/>
      <c r="Q25" s="37"/>
      <c r="R25" s="34">
        <f>IF(VALUE(VLOOKUP($A25,'Raw Data - Table B-8'!$A$7:$O$36,7,FALSE))=0,0,VALUE(VLOOKUP($A25,'Raw Data - Table B-8'!$A$7:$O$36,7,FALSE)))</f>
        <v>0</v>
      </c>
      <c r="S25" s="34"/>
      <c r="T25" s="34"/>
      <c r="U25" s="37">
        <f>IF(VALUE(VLOOKUP($A25,'Raw Data - Table B-8'!$A$7:$O$36,8,FALSE))=(C25+F25-I25),(C25+F25-I25),"ERROR")</f>
        <v>0</v>
      </c>
      <c r="V25" s="18"/>
    </row>
    <row r="26" spans="1:22" ht="11.25" customHeight="1" x14ac:dyDescent="0.2">
      <c r="A26" s="19" t="s">
        <v>31</v>
      </c>
      <c r="B26" s="18"/>
      <c r="C26" s="34">
        <f>IF(VLOOKUP("Patent &amp; Trademark Office",'Raw Data - Table B-8'!$A$7:$O$36,2,FALSE)=0,0,VLOOKUP("Patent &amp; Trademark Office",'Raw Data - Table B-8'!$A$7:$O$36,2,FALSE))</f>
        <v>668</v>
      </c>
      <c r="D26" s="34"/>
      <c r="E26" s="34"/>
      <c r="F26" s="34">
        <f>IF(VLOOKUP("Patent &amp; Trademark Office",'Raw Data - Table B-8'!$A$7:$O$36,3,FALSE)=0,0,VLOOKUP("Patent &amp; Trademark Office",'Raw Data - Table B-8'!$A$7:$O$36,3,FALSE))</f>
        <v>353</v>
      </c>
      <c r="G26" s="37"/>
      <c r="H26" s="37"/>
      <c r="I26" s="34">
        <f>IF(VALUE(VLOOKUP("Patent &amp; Trademark Office",'Raw Data - Table B-8'!$A$7:$O$36,4,FALSE))=SUM(L26,O26),SUM(L26,O26),"ERROR")</f>
        <v>462</v>
      </c>
      <c r="J26" s="34"/>
      <c r="K26" s="34"/>
      <c r="L26" s="34">
        <f>IF(VLOOKUP("Patent &amp; Trademark Office",'Raw Data - Table B-8'!$A$7:$O$36,5,FALSE)=0,0,VLOOKUP("Patent &amp; Trademark Office",'Raw Data - Table B-8'!$A$7:$O$36,5,FALSE))</f>
        <v>340</v>
      </c>
      <c r="M26" s="34"/>
      <c r="N26" s="34"/>
      <c r="O26" s="34">
        <f>IF(VLOOKUP("Patent &amp; Trademark Office",'Raw Data - Table B-8'!$A$7:$O$36,6,FALSE)=0,0,VLOOKUP("Patent &amp; Trademark Office",'Raw Data - Table B-8'!$A$7:$O$36,6,FALSE))</f>
        <v>122</v>
      </c>
      <c r="P26" s="37"/>
      <c r="Q26" s="37"/>
      <c r="R26" s="34">
        <f>IF(VALUE(VLOOKUP("Patent &amp; Trademark Office",'Raw Data - Table B-8'!$A$7:$O$36,7,FALSE))=0,0,VALUE(VLOOKUP("Patent &amp; Trademark Office",'Raw Data - Table B-8'!$A$7:$O$36,7,FALSE)))</f>
        <v>10</v>
      </c>
      <c r="S26" s="34"/>
      <c r="T26" s="34"/>
      <c r="U26" s="37">
        <f>IF(VALUE(VLOOKUP("Patent &amp; Trademark Office",'Raw Data - Table B-8'!$A$7:$O$36,8,FALSE))=(C26+F26-I26),(C26+F26-I26),"ERROR")</f>
        <v>559</v>
      </c>
      <c r="V26" s="18"/>
    </row>
    <row r="27" spans="1:22" ht="11.25" customHeight="1" x14ac:dyDescent="0.2">
      <c r="A27" s="19" t="s">
        <v>32</v>
      </c>
      <c r="B27" s="18"/>
      <c r="C27" s="34">
        <f>IF(VLOOKUP("Writs*",'Raw Data - Table B-8'!$A$7:$O$36,2,FALSE)=0,0,VLOOKUP("Writs*",'Raw Data - Table B-8'!$A$7:$O$36,2,FALSE))</f>
        <v>10</v>
      </c>
      <c r="D27" s="34"/>
      <c r="E27" s="34"/>
      <c r="F27" s="34">
        <f>IF(VLOOKUP("Writs*",'Raw Data - Table B-8'!$A$7:$O$36,3,FALSE)=0,0,VLOOKUP("Writs*",'Raw Data - Table B-8'!$A$7:$O$36,3,FALSE))</f>
        <v>48</v>
      </c>
      <c r="G27" s="37"/>
      <c r="H27" s="37"/>
      <c r="I27" s="34">
        <f>IF(VALUE(VLOOKUP("Writs*",'Raw Data - Table B-8'!$A$7:$O$36,4,FALSE))=SUM(L27,O27),SUM(L27,O27),"ERROR")</f>
        <v>48</v>
      </c>
      <c r="J27" s="34"/>
      <c r="K27" s="34"/>
      <c r="L27" s="34">
        <f>IF(VLOOKUP("Writs*",'Raw Data - Table B-8'!$A$7:$O$36,5,FALSE)=0,0,VLOOKUP("Writs*",'Raw Data - Table B-8'!$A$7:$O$36,5,FALSE))</f>
        <v>44</v>
      </c>
      <c r="M27" s="34"/>
      <c r="N27" s="34"/>
      <c r="O27" s="34">
        <f>IF(VLOOKUP("Writs*",'Raw Data - Table B-8'!$A$7:$O$36,6,FALSE)=0,0,VLOOKUP("Writs*",'Raw Data - Table B-8'!$A$7:$O$36,6,FALSE))</f>
        <v>4</v>
      </c>
      <c r="P27" s="37"/>
      <c r="Q27" s="37"/>
      <c r="R27" s="34">
        <f>IF(VALUE(VLOOKUP("Writs*",'Raw Data - Table B-8'!$A$7:$O$36,7,FALSE))=0,0,VALUE(VLOOKUP("Writs*",'Raw Data - Table B-8'!$A$7:$O$36,7,FALSE)))</f>
        <v>0</v>
      </c>
      <c r="S27" s="34"/>
      <c r="T27" s="34"/>
      <c r="U27" s="37">
        <f>IF(VALUE(VLOOKUP("Writs*",'Raw Data - Table B-8'!$A$7:$O$36,8,FALSE))=(C27+F27-I27),(C27+F27-I27),"ERROR")</f>
        <v>10</v>
      </c>
      <c r="V27" s="18"/>
    </row>
    <row r="28" spans="1:22" ht="6" customHeight="1" x14ac:dyDescent="0.2">
      <c r="A28" s="60"/>
      <c r="B28" s="60"/>
      <c r="C28" s="60"/>
      <c r="D28" s="60"/>
      <c r="E28" s="60"/>
      <c r="F28" s="2"/>
      <c r="G28" s="59"/>
      <c r="H28" s="59"/>
      <c r="I28" s="2"/>
      <c r="J28" s="2"/>
      <c r="K28" s="2"/>
      <c r="L28" s="2"/>
      <c r="M28" s="2"/>
      <c r="N28" s="59"/>
      <c r="O28" s="59"/>
      <c r="P28" s="2"/>
      <c r="Q28" s="2"/>
      <c r="R28" s="59"/>
      <c r="S28" s="59"/>
      <c r="T28" s="2"/>
      <c r="U28" s="2"/>
      <c r="V28" s="13"/>
    </row>
    <row r="29" spans="1:22" x14ac:dyDescent="0.2">
      <c r="A29" s="40" t="s">
        <v>75</v>
      </c>
      <c r="B29" s="40"/>
      <c r="C29" s="40"/>
      <c r="D29" s="40"/>
      <c r="E29" s="40"/>
      <c r="F29" s="41"/>
      <c r="G29" s="42"/>
      <c r="H29" s="42"/>
      <c r="I29" s="41"/>
      <c r="J29" s="41"/>
      <c r="K29" s="41"/>
      <c r="L29" s="41"/>
      <c r="M29" s="41"/>
      <c r="N29" s="42"/>
      <c r="O29" s="42"/>
      <c r="P29" s="41"/>
      <c r="Q29" s="41"/>
      <c r="R29" s="42"/>
      <c r="S29" s="42"/>
      <c r="T29" s="41"/>
      <c r="U29" s="41"/>
      <c r="V29" s="42"/>
    </row>
    <row r="30" spans="1:22" ht="24" customHeight="1" x14ac:dyDescent="0.2">
      <c r="A30" s="54" t="s">
        <v>68</v>
      </c>
      <c r="B30" s="54"/>
      <c r="C30" s="54"/>
      <c r="D30" s="54"/>
      <c r="E30" s="54"/>
      <c r="F30" s="54"/>
      <c r="G30" s="54"/>
      <c r="H30" s="54"/>
      <c r="I30" s="54"/>
      <c r="J30" s="54"/>
      <c r="K30" s="54"/>
      <c r="L30" s="54"/>
      <c r="M30" s="54"/>
      <c r="N30" s="54"/>
      <c r="O30" s="54"/>
      <c r="P30" s="54"/>
      <c r="Q30" s="54"/>
      <c r="R30" s="54"/>
      <c r="S30" s="54"/>
      <c r="T30" s="54"/>
      <c r="U30" s="54"/>
      <c r="V30" s="54"/>
    </row>
    <row r="31" spans="1:22" ht="12.75" customHeight="1" x14ac:dyDescent="0.2">
      <c r="A31" s="54" t="s">
        <v>33</v>
      </c>
      <c r="B31" s="54"/>
      <c r="C31" s="54"/>
      <c r="D31" s="54"/>
      <c r="E31" s="54"/>
      <c r="F31" s="54"/>
      <c r="G31" s="54"/>
      <c r="H31" s="54"/>
      <c r="I31" s="54"/>
      <c r="J31" s="54"/>
      <c r="K31" s="54"/>
      <c r="L31" s="54"/>
      <c r="M31" s="54"/>
      <c r="N31" s="54"/>
      <c r="O31" s="54"/>
      <c r="P31" s="54"/>
      <c r="Q31" s="54"/>
      <c r="R31" s="54"/>
      <c r="S31" s="54"/>
      <c r="T31" s="54"/>
      <c r="U31" s="54"/>
      <c r="V31" s="54"/>
    </row>
    <row r="32" spans="1:22" ht="11.25" customHeight="1" x14ac:dyDescent="0.2"/>
    <row r="33" ht="13.5" customHeight="1" x14ac:dyDescent="0.2"/>
  </sheetData>
  <mergeCells count="18">
    <mergeCell ref="A31:V31"/>
    <mergeCell ref="T6:V7"/>
    <mergeCell ref="H7:J7"/>
    <mergeCell ref="K7:M7"/>
    <mergeCell ref="N7:P7"/>
    <mergeCell ref="Q7:S7"/>
    <mergeCell ref="H6:S6"/>
    <mergeCell ref="R28:S28"/>
    <mergeCell ref="N28:O28"/>
    <mergeCell ref="G28:H28"/>
    <mergeCell ref="A28:E28"/>
    <mergeCell ref="A30:V30"/>
    <mergeCell ref="A2:V2"/>
    <mergeCell ref="A3:V3"/>
    <mergeCell ref="A4:V4"/>
    <mergeCell ref="A6:A7"/>
    <mergeCell ref="B6:D7"/>
    <mergeCell ref="E6:G7"/>
  </mergeCells>
  <conditionalFormatting sqref="C10:U27">
    <cfRule type="cellIs" dxfId="0" priority="2" operator="equal">
      <formula>"ERROR"</formula>
    </cfRule>
  </conditionalFormatting>
  <printOptions horizontalCentered="1"/>
  <pageMargins left="0.2" right="0.2" top="0.5" bottom="0.25" header="0.3" footer="0.5"/>
  <pageSetup orientation="landscape" r:id="rId1"/>
  <headerFooter alignWithMargins="0">
    <oddFooter>&amp;R&amp;"Arial,Regular"&amp;8Page &amp;P of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35"/>
  <sheetViews>
    <sheetView topLeftCell="A3" workbookViewId="0">
      <selection activeCell="A14" sqref="A14"/>
    </sheetView>
  </sheetViews>
  <sheetFormatPr defaultRowHeight="14.5" x14ac:dyDescent="0.35"/>
  <cols>
    <col min="1" max="1" width="38.453125" customWidth="1"/>
  </cols>
  <sheetData>
    <row r="1" spans="1:12" x14ac:dyDescent="0.35">
      <c r="A1" t="s">
        <v>10</v>
      </c>
    </row>
    <row r="2" spans="1:12" x14ac:dyDescent="0.35">
      <c r="A2" t="s">
        <v>76</v>
      </c>
    </row>
    <row r="3" spans="1:12" x14ac:dyDescent="0.35">
      <c r="A3" t="s">
        <v>77</v>
      </c>
    </row>
    <row r="5" spans="1:12" x14ac:dyDescent="0.35">
      <c r="D5" t="s">
        <v>78</v>
      </c>
    </row>
    <row r="6" spans="1:12" x14ac:dyDescent="0.35">
      <c r="B6" t="s">
        <v>79</v>
      </c>
      <c r="E6" t="s">
        <v>80</v>
      </c>
      <c r="G6" t="s">
        <v>81</v>
      </c>
      <c r="H6" t="s">
        <v>79</v>
      </c>
    </row>
    <row r="7" spans="1:12" x14ac:dyDescent="0.35">
      <c r="A7" t="s">
        <v>82</v>
      </c>
      <c r="B7">
        <v>45474</v>
      </c>
      <c r="C7" t="s">
        <v>16</v>
      </c>
      <c r="D7" t="s">
        <v>17</v>
      </c>
      <c r="E7" t="s">
        <v>83</v>
      </c>
      <c r="F7" t="s">
        <v>19</v>
      </c>
      <c r="G7" t="s">
        <v>84</v>
      </c>
      <c r="H7">
        <v>45838</v>
      </c>
    </row>
    <row r="8" spans="1:12" x14ac:dyDescent="0.35">
      <c r="A8" t="s">
        <v>17</v>
      </c>
      <c r="B8">
        <v>1695</v>
      </c>
      <c r="C8">
        <v>1350</v>
      </c>
      <c r="D8">
        <v>1487</v>
      </c>
      <c r="E8">
        <v>1131</v>
      </c>
      <c r="F8">
        <v>356</v>
      </c>
      <c r="G8">
        <v>11</v>
      </c>
      <c r="H8">
        <v>1558</v>
      </c>
    </row>
    <row r="9" spans="1:12" x14ac:dyDescent="0.35">
      <c r="A9" t="s">
        <v>22</v>
      </c>
      <c r="B9">
        <v>26</v>
      </c>
      <c r="C9">
        <v>9</v>
      </c>
      <c r="D9">
        <v>18</v>
      </c>
      <c r="E9">
        <v>15</v>
      </c>
      <c r="F9">
        <v>3</v>
      </c>
      <c r="G9">
        <v>29</v>
      </c>
      <c r="H9">
        <v>17</v>
      </c>
      <c r="L9" s="23"/>
    </row>
    <row r="10" spans="1:12" x14ac:dyDescent="0.35">
      <c r="A10" t="s">
        <v>23</v>
      </c>
      <c r="B10">
        <v>59</v>
      </c>
      <c r="C10">
        <v>34</v>
      </c>
      <c r="D10">
        <v>43</v>
      </c>
      <c r="E10">
        <v>34</v>
      </c>
      <c r="F10">
        <v>9</v>
      </c>
      <c r="G10">
        <v>18</v>
      </c>
      <c r="H10">
        <v>50</v>
      </c>
      <c r="L10" s="23"/>
    </row>
    <row r="11" spans="1:12" x14ac:dyDescent="0.35">
      <c r="A11" t="s">
        <v>24</v>
      </c>
      <c r="B11">
        <v>146</v>
      </c>
      <c r="C11">
        <v>158</v>
      </c>
      <c r="D11">
        <v>151</v>
      </c>
      <c r="E11">
        <v>120</v>
      </c>
      <c r="F11">
        <v>31</v>
      </c>
      <c r="G11">
        <v>12</v>
      </c>
      <c r="H11">
        <v>153</v>
      </c>
      <c r="L11" s="23"/>
    </row>
    <row r="12" spans="1:12" x14ac:dyDescent="0.35">
      <c r="A12" t="s">
        <v>25</v>
      </c>
      <c r="B12">
        <v>144</v>
      </c>
      <c r="C12">
        <v>120</v>
      </c>
      <c r="D12">
        <v>120</v>
      </c>
      <c r="E12">
        <v>96</v>
      </c>
      <c r="F12">
        <v>24</v>
      </c>
      <c r="G12">
        <v>8</v>
      </c>
      <c r="H12">
        <v>144</v>
      </c>
      <c r="L12" s="23"/>
    </row>
    <row r="13" spans="1:12" x14ac:dyDescent="0.35">
      <c r="A13" t="s">
        <v>62</v>
      </c>
      <c r="B13">
        <v>0</v>
      </c>
      <c r="C13">
        <v>1</v>
      </c>
      <c r="D13">
        <v>0</v>
      </c>
      <c r="E13">
        <v>0</v>
      </c>
      <c r="F13">
        <v>0</v>
      </c>
      <c r="G13">
        <v>0</v>
      </c>
      <c r="H13">
        <v>1</v>
      </c>
      <c r="L13" s="23"/>
    </row>
    <row r="14" spans="1:12" x14ac:dyDescent="0.35">
      <c r="A14" t="s">
        <v>85</v>
      </c>
      <c r="B14">
        <v>0</v>
      </c>
      <c r="C14">
        <v>1</v>
      </c>
      <c r="D14">
        <v>0</v>
      </c>
      <c r="E14">
        <v>0</v>
      </c>
      <c r="F14">
        <v>0</v>
      </c>
      <c r="G14">
        <v>0</v>
      </c>
      <c r="H14">
        <v>1</v>
      </c>
      <c r="L14" s="23"/>
    </row>
    <row r="15" spans="1:12" x14ac:dyDescent="0.35">
      <c r="A15" t="s">
        <v>26</v>
      </c>
      <c r="B15">
        <v>384</v>
      </c>
      <c r="C15">
        <v>337</v>
      </c>
      <c r="D15">
        <v>310</v>
      </c>
      <c r="E15">
        <v>251</v>
      </c>
      <c r="F15">
        <v>59</v>
      </c>
      <c r="G15">
        <v>18</v>
      </c>
      <c r="H15">
        <v>411</v>
      </c>
      <c r="L15" s="23"/>
    </row>
    <row r="16" spans="1:12" x14ac:dyDescent="0.35">
      <c r="A16" t="s">
        <v>86</v>
      </c>
      <c r="B16">
        <v>2</v>
      </c>
      <c r="C16">
        <v>0</v>
      </c>
      <c r="D16">
        <v>1</v>
      </c>
      <c r="E16">
        <v>1</v>
      </c>
      <c r="F16">
        <v>0</v>
      </c>
      <c r="G16">
        <v>100</v>
      </c>
      <c r="H16">
        <v>1</v>
      </c>
      <c r="L16" s="23"/>
    </row>
    <row r="17" spans="1:12" x14ac:dyDescent="0.35">
      <c r="A17" t="s">
        <v>35</v>
      </c>
      <c r="B17">
        <v>5</v>
      </c>
      <c r="C17">
        <v>3</v>
      </c>
      <c r="D17">
        <v>4</v>
      </c>
      <c r="E17">
        <v>2</v>
      </c>
      <c r="F17">
        <v>2</v>
      </c>
      <c r="G17">
        <v>0</v>
      </c>
      <c r="H17">
        <v>4</v>
      </c>
      <c r="L17" s="23"/>
    </row>
    <row r="18" spans="1:12" x14ac:dyDescent="0.35">
      <c r="A18" t="s">
        <v>28</v>
      </c>
      <c r="B18">
        <v>23</v>
      </c>
      <c r="C18">
        <v>15</v>
      </c>
      <c r="D18">
        <v>16</v>
      </c>
      <c r="E18">
        <v>10</v>
      </c>
      <c r="F18">
        <v>6</v>
      </c>
      <c r="G18">
        <v>0</v>
      </c>
      <c r="H18">
        <v>22</v>
      </c>
      <c r="L18" s="23"/>
    </row>
    <row r="19" spans="1:12" x14ac:dyDescent="0.35">
      <c r="A19" t="s">
        <v>29</v>
      </c>
      <c r="B19">
        <v>226</v>
      </c>
      <c r="C19">
        <v>267</v>
      </c>
      <c r="D19">
        <v>309</v>
      </c>
      <c r="E19">
        <v>214</v>
      </c>
      <c r="F19">
        <v>95</v>
      </c>
      <c r="G19">
        <v>3</v>
      </c>
      <c r="H19">
        <v>184</v>
      </c>
      <c r="L19" s="23"/>
    </row>
    <row r="20" spans="1:12" x14ac:dyDescent="0.35">
      <c r="A20" t="s">
        <v>36</v>
      </c>
      <c r="B20">
        <v>0</v>
      </c>
      <c r="C20">
        <v>2</v>
      </c>
      <c r="D20">
        <v>2</v>
      </c>
      <c r="E20">
        <v>1</v>
      </c>
      <c r="F20">
        <v>1</v>
      </c>
      <c r="G20">
        <v>0</v>
      </c>
      <c r="H20">
        <v>0</v>
      </c>
      <c r="L20" s="23"/>
    </row>
    <row r="21" spans="1:12" x14ac:dyDescent="0.35">
      <c r="A21" t="s">
        <v>30</v>
      </c>
      <c r="B21">
        <v>2</v>
      </c>
      <c r="C21">
        <v>1</v>
      </c>
      <c r="D21">
        <v>2</v>
      </c>
      <c r="E21">
        <v>2</v>
      </c>
      <c r="F21">
        <v>0</v>
      </c>
      <c r="G21">
        <v>50</v>
      </c>
      <c r="H21">
        <v>1</v>
      </c>
      <c r="L21" s="23"/>
    </row>
    <row r="22" spans="1:12" x14ac:dyDescent="0.35">
      <c r="A22" t="s">
        <v>63</v>
      </c>
      <c r="B22">
        <v>0</v>
      </c>
      <c r="C22">
        <v>1</v>
      </c>
      <c r="D22">
        <v>1</v>
      </c>
      <c r="E22">
        <v>1</v>
      </c>
      <c r="F22">
        <v>0</v>
      </c>
      <c r="G22">
        <v>0</v>
      </c>
      <c r="H22">
        <v>0</v>
      </c>
      <c r="L22" s="23"/>
    </row>
    <row r="23" spans="1:12" x14ac:dyDescent="0.35">
      <c r="A23" t="s">
        <v>87</v>
      </c>
      <c r="B23">
        <v>668</v>
      </c>
      <c r="C23">
        <v>353</v>
      </c>
      <c r="D23">
        <v>462</v>
      </c>
      <c r="E23">
        <v>340</v>
      </c>
      <c r="F23">
        <v>122</v>
      </c>
      <c r="G23">
        <v>10</v>
      </c>
      <c r="H23">
        <v>559</v>
      </c>
      <c r="L23" s="23"/>
    </row>
    <row r="24" spans="1:12" x14ac:dyDescent="0.35">
      <c r="A24" t="s">
        <v>88</v>
      </c>
      <c r="B24">
        <v>10</v>
      </c>
      <c r="C24">
        <v>48</v>
      </c>
      <c r="D24">
        <v>48</v>
      </c>
      <c r="E24">
        <v>44</v>
      </c>
      <c r="F24">
        <v>4</v>
      </c>
      <c r="G24">
        <v>0</v>
      </c>
      <c r="H24">
        <v>10</v>
      </c>
      <c r="L24" s="23"/>
    </row>
    <row r="25" spans="1:12" x14ac:dyDescent="0.35">
      <c r="L25" s="23"/>
    </row>
    <row r="26" spans="1:12" x14ac:dyDescent="0.35">
      <c r="A26" t="s">
        <v>89</v>
      </c>
      <c r="L26" s="22"/>
    </row>
    <row r="27" spans="1:12" x14ac:dyDescent="0.35">
      <c r="L27" s="22"/>
    </row>
    <row r="28" spans="1:12" x14ac:dyDescent="0.35">
      <c r="L28" s="22"/>
    </row>
    <row r="29" spans="1:12" x14ac:dyDescent="0.35">
      <c r="L29" s="22"/>
    </row>
    <row r="30" spans="1:12" x14ac:dyDescent="0.35">
      <c r="L30" s="22"/>
    </row>
    <row r="31" spans="1:12" x14ac:dyDescent="0.35">
      <c r="L31" s="22"/>
    </row>
    <row r="32" spans="1:12" x14ac:dyDescent="0.35">
      <c r="L32" s="22"/>
    </row>
    <row r="33" spans="12:12" x14ac:dyDescent="0.35">
      <c r="L33" s="22"/>
    </row>
    <row r="34" spans="12:12" x14ac:dyDescent="0.35">
      <c r="L34" s="22"/>
    </row>
    <row r="35" spans="12:12" x14ac:dyDescent="0.35">
      <c r="L35" s="22"/>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Document History</vt:lpstr>
      <vt:lpstr>Instructions</vt:lpstr>
      <vt:lpstr>Formatted Report</vt:lpstr>
      <vt:lpstr>Raw Data - Table B-8</vt:lpstr>
      <vt:lpstr>'Formatted Report'!Print_Area</vt:lpstr>
    </vt:vector>
  </TitlesOfParts>
  <Company>Administrative Office of the US Courts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Lindsay Dugan</dc:creator>
  <cp:lastModifiedBy>Lindsay Dugan</cp:lastModifiedBy>
  <cp:lastPrinted>2018-03-07T18:44:41Z</cp:lastPrinted>
  <dcterms:created xsi:type="dcterms:W3CDTF">2017-11-21T14:00:20Z</dcterms:created>
  <dcterms:modified xsi:type="dcterms:W3CDTF">2025-07-29T23:45:35Z</dcterms:modified>
</cp:coreProperties>
</file>