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Quarter Close Tables\Supreme Court\Sep 2025\uscourts.gov\"/>
    </mc:Choice>
  </mc:AlternateContent>
  <xr:revisionPtr revIDLastSave="0" documentId="13_ncr:1_{DF0C1FF3-C95B-46FA-8C6D-BE5B00170CC0}" xr6:coauthVersionLast="47" xr6:coauthVersionMax="47" xr10:uidLastSave="{00000000-0000-0000-0000-000000000000}"/>
  <bookViews>
    <workbookView xWindow="28680" yWindow="-120" windowWidth="29040" windowHeight="15720" xr2:uid="{581E4BF8-65D3-45B6-B262-14A9240451FD}"/>
  </bookViews>
  <sheets>
    <sheet name="Table 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B10" i="1"/>
  <c r="E11" i="1"/>
  <c r="K11" i="1"/>
  <c r="Q11" i="1"/>
  <c r="W11" i="1"/>
  <c r="E12" i="1"/>
  <c r="K12" i="1"/>
  <c r="Q12" i="1"/>
  <c r="W12" i="1"/>
  <c r="E13" i="1"/>
  <c r="K13" i="1"/>
  <c r="Q13" i="1"/>
  <c r="W13" i="1"/>
  <c r="B15" i="1"/>
  <c r="E16" i="1"/>
  <c r="K16" i="1"/>
  <c r="Q16" i="1"/>
  <c r="W16" i="1"/>
  <c r="E17" i="1"/>
  <c r="K17" i="1"/>
  <c r="Q17" i="1"/>
  <c r="W17" i="1"/>
  <c r="E18" i="1"/>
  <c r="K18" i="1"/>
  <c r="Q18" i="1"/>
  <c r="W18" i="1"/>
  <c r="B20" i="1"/>
  <c r="E21" i="1"/>
  <c r="K21" i="1"/>
  <c r="Q21" i="1"/>
  <c r="W21" i="1"/>
  <c r="E22" i="1"/>
  <c r="K22" i="1"/>
  <c r="Q22" i="1"/>
  <c r="W22" i="1"/>
  <c r="E23" i="1"/>
  <c r="K23" i="1"/>
  <c r="Q23" i="1"/>
  <c r="W23" i="1"/>
  <c r="B25" i="1"/>
  <c r="E26" i="1"/>
  <c r="K26" i="1"/>
  <c r="Q26" i="1"/>
  <c r="W26" i="1"/>
  <c r="E27" i="1"/>
  <c r="K27" i="1"/>
  <c r="Q27" i="1"/>
  <c r="W27" i="1"/>
  <c r="E28" i="1"/>
  <c r="K28" i="1"/>
  <c r="Q28" i="1"/>
  <c r="W28" i="1"/>
  <c r="B30" i="1"/>
  <c r="E31" i="1"/>
  <c r="K31" i="1"/>
  <c r="Q31" i="1"/>
  <c r="W31" i="1"/>
  <c r="E32" i="1"/>
  <c r="K32" i="1"/>
  <c r="Q32" i="1"/>
  <c r="W32" i="1"/>
  <c r="E33" i="1"/>
  <c r="K33" i="1"/>
  <c r="Q33" i="1"/>
  <c r="W33" i="1"/>
  <c r="G36" i="1"/>
  <c r="K36" i="1"/>
  <c r="O36" i="1"/>
  <c r="S36" i="1"/>
  <c r="W36" i="1"/>
  <c r="H39" i="1"/>
  <c r="L39" i="1"/>
  <c r="P39" i="1"/>
  <c r="T39" i="1"/>
  <c r="X39" i="1"/>
  <c r="H40" i="1"/>
  <c r="L40" i="1"/>
  <c r="P40" i="1"/>
  <c r="T40" i="1"/>
  <c r="X40" i="1"/>
  <c r="H41" i="1"/>
  <c r="L41" i="1"/>
  <c r="P41" i="1"/>
  <c r="T41" i="1"/>
  <c r="X41" i="1"/>
  <c r="H42" i="1"/>
  <c r="L42" i="1"/>
  <c r="P42" i="1"/>
  <c r="T42" i="1"/>
  <c r="X42" i="1"/>
  <c r="H43" i="1"/>
  <c r="L43" i="1"/>
  <c r="P43" i="1"/>
  <c r="T43" i="1"/>
  <c r="X43" i="1"/>
  <c r="H44" i="1"/>
  <c r="L44" i="1"/>
  <c r="P44" i="1"/>
  <c r="T44" i="1"/>
  <c r="X44" i="1"/>
  <c r="H45" i="1"/>
  <c r="L45" i="1"/>
  <c r="P45" i="1"/>
  <c r="T45" i="1"/>
  <c r="X45" i="1"/>
  <c r="A23" i="1" l="1"/>
  <c r="A28" i="1"/>
  <c r="A26" i="1"/>
  <c r="A22" i="1"/>
  <c r="A21" i="1"/>
  <c r="A27" i="1"/>
  <c r="A48" i="1" l="1"/>
</calcChain>
</file>

<file path=xl/sharedStrings.xml><?xml version="1.0" encoding="utf-8"?>
<sst xmlns="http://schemas.openxmlformats.org/spreadsheetml/2006/main" count="26" uniqueCount="19">
  <si>
    <t>NOTE: An "October term" is the term of the Supreme Court of the United States, which by statute begins on the first Monday in October and ends in late June or early July of the following year. The date associated with each October term is the year in which the term began (in most other tables of the federal Judiciary, the date associated with each reporting period is the year in which that period ended). This report is furnished by the Supreme Court of the United States. This table presents data on cases filed in prior terms as well as cases docketed during the current term. The data in this table is not identical to the data reported in the Chief Justice’s Year-End Reports on the Federal Judiciary.</t>
  </si>
  <si>
    <t>Total Cases Available for Argument at Start of Next Term</t>
  </si>
  <si>
    <t>Cases Reviewed and Decided Without Oral Argument</t>
  </si>
  <si>
    <t>Total Cases Granted Plenary Review</t>
  </si>
  <si>
    <t>Number Set for Re-Argument Next Term</t>
  </si>
  <si>
    <t>Number Disposed of by per Curiam Opinions</t>
  </si>
  <si>
    <t>Number Disposed of by Full Opinions</t>
  </si>
  <si>
    <t>Cases Argued During Term</t>
  </si>
  <si>
    <t>Cases</t>
  </si>
  <si>
    <t>October Terms</t>
  </si>
  <si>
    <t>Number Remaining on Docket</t>
  </si>
  <si>
    <t>Cases Disposed of</t>
  </si>
  <si>
    <t>Number of Cases on Docket</t>
  </si>
  <si>
    <t>In Forma Pauperis</t>
  </si>
  <si>
    <t>Paid</t>
  </si>
  <si>
    <t>Original</t>
  </si>
  <si>
    <t>Total</t>
  </si>
  <si>
    <t>Supreme Court of the United States—Cases on Docket, Disposed of, and Remaining on Docket</t>
  </si>
  <si>
    <t>Table 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</si>
</sst>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5"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b/>
      <sz val="10"/>
      <color theme="1"/>
      <name val="Arial"/>
      <family val="2"/>
    </font>
  </fonts>
  <fills count="2">
    <fill>
      <patternFill patternType="none"/>
    </fill>
    <fill>
      <patternFill patternType="gray125"/>
    </fill>
  </fills>
  <borders count="12">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32">
    <xf numFmtId="0" fontId="0" fillId="0" borderId="0" xfId="0"/>
    <xf numFmtId="0" fontId="2" fillId="0" borderId="0" xfId="0" applyFont="1"/>
    <xf numFmtId="0" fontId="2" fillId="0" borderId="1" xfId="0" applyFont="1" applyBorder="1"/>
    <xf numFmtId="164" fontId="2" fillId="0" borderId="0" xfId="1" applyNumberFormat="1" applyFont="1" applyFill="1"/>
    <xf numFmtId="164" fontId="2" fillId="0" borderId="0" xfId="1" applyNumberFormat="1" applyFont="1"/>
    <xf numFmtId="0" fontId="3" fillId="0" borderId="0" xfId="0" applyFont="1" applyAlignment="1">
      <alignment horizontal="left"/>
    </xf>
    <xf numFmtId="0" fontId="4" fillId="0" borderId="0" xfId="0" applyFont="1" applyAlignment="1">
      <alignment horizontal="left"/>
    </xf>
    <xf numFmtId="0" fontId="3" fillId="0" borderId="2" xfId="0" applyFont="1" applyBorder="1" applyAlignment="1">
      <alignment horizontal="center"/>
    </xf>
    <xf numFmtId="0" fontId="3" fillId="0" borderId="11" xfId="0" applyFont="1" applyBorder="1" applyAlignment="1">
      <alignment horizontal="center"/>
    </xf>
    <xf numFmtId="0" fontId="3" fillId="0" borderId="1" xfId="0" applyFont="1" applyBorder="1" applyAlignment="1">
      <alignment horizontal="center"/>
    </xf>
    <xf numFmtId="0" fontId="3" fillId="0" borderId="9" xfId="0" applyFont="1" applyBorder="1" applyAlignment="1">
      <alignment horizontal="center"/>
    </xf>
    <xf numFmtId="0" fontId="2" fillId="0" borderId="2" xfId="0" applyFont="1" applyBorder="1" applyAlignment="1">
      <alignment horizontal="center"/>
    </xf>
    <xf numFmtId="164" fontId="2" fillId="0" borderId="0" xfId="1" applyNumberFormat="1" applyFont="1" applyAlignment="1">
      <alignment horizontal="center"/>
    </xf>
    <xf numFmtId="0" fontId="2" fillId="0" borderId="3" xfId="0" applyFont="1" applyBorder="1" applyAlignment="1">
      <alignment horizontal="center"/>
    </xf>
    <xf numFmtId="0" fontId="2" fillId="0" borderId="0" xfId="0" applyFont="1" applyAlignment="1">
      <alignment horizontal="center"/>
    </xf>
    <xf numFmtId="0" fontId="2" fillId="0" borderId="1" xfId="0" applyFont="1" applyBorder="1" applyAlignment="1">
      <alignment horizontal="center"/>
    </xf>
    <xf numFmtId="164" fontId="2" fillId="0" borderId="0" xfId="1" applyNumberFormat="1" applyFont="1" applyFill="1" applyAlignment="1">
      <alignment horizontal="right"/>
    </xf>
    <xf numFmtId="164" fontId="2" fillId="0" borderId="0" xfId="1" applyNumberFormat="1" applyFont="1" applyAlignment="1">
      <alignment horizontal="right"/>
    </xf>
    <xf numFmtId="164" fontId="2" fillId="0" borderId="0" xfId="1" applyNumberFormat="1" applyFont="1" applyFill="1" applyAlignment="1">
      <alignment horizontal="center"/>
    </xf>
    <xf numFmtId="0" fontId="2" fillId="0" borderId="0" xfId="0" applyFont="1" applyAlignment="1">
      <alignment horizontal="left"/>
    </xf>
    <xf numFmtId="0" fontId="2" fillId="0" borderId="1" xfId="0" applyFont="1" applyBorder="1" applyAlignment="1">
      <alignment horizontal="left"/>
    </xf>
    <xf numFmtId="164" fontId="2" fillId="0" borderId="0" xfId="1" applyNumberFormat="1" applyFont="1" applyFill="1" applyAlignment="1" applyProtection="1">
      <alignment horizontal="right"/>
    </xf>
    <xf numFmtId="0" fontId="3" fillId="0" borderId="10"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xf>
    <xf numFmtId="0" fontId="2" fillId="0" borderId="0" xfId="0" applyFont="1" applyAlignment="1">
      <alignment horizontal="left"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2">
    <cellStyle name="Comma" xfId="1" builtinId="3"/>
    <cellStyle name="Normal" xfId="0" builtinId="0"/>
  </cellStyles>
  <dxfs count="5">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28574</xdr:colOff>
      <xdr:row>0</xdr:row>
      <xdr:rowOff>47625</xdr:rowOff>
    </xdr:from>
    <xdr:to>
      <xdr:col>25</xdr:col>
      <xdr:colOff>201611</xdr:colOff>
      <xdr:row>0</xdr:row>
      <xdr:rowOff>47625</xdr:rowOff>
    </xdr:to>
    <xdr:cxnSp macro="">
      <xdr:nvCxnSpPr>
        <xdr:cNvPr id="2" name="Straight Connector 1">
          <a:extLst>
            <a:ext uri="{FF2B5EF4-FFF2-40B4-BE49-F238E27FC236}">
              <a16:creationId xmlns:a16="http://schemas.microsoft.com/office/drawing/2014/main" id="{CA6595D6-DB56-4A44-95A5-ED66AA17D0BF}"/>
            </a:ext>
          </a:extLst>
        </xdr:cNvPr>
        <xdr:cNvCxnSpPr/>
      </xdr:nvCxnSpPr>
      <xdr:spPr>
        <a:xfrm>
          <a:off x="28574" y="47625"/>
          <a:ext cx="15413037" cy="0"/>
        </a:xfrm>
        <a:prstGeom prst="line">
          <a:avLst/>
        </a:prstGeom>
        <a:ln w="539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Quarter%20Close%20Tables\Supreme%20Court\Sep%202025\SCOTUS%20Table%20A-1%20Template%20v1-101%20Sep%202025.xlsx" TargetMode="External"/><Relationship Id="rId1" Type="http://schemas.openxmlformats.org/officeDocument/2006/relationships/externalLinkPath" Target="/Quarter%20Close%20Tables/Supreme%20Court/Sep%202025/SCOTUS%20Table%20A-1%20Template%20v1-101%20Sep%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ocument History"/>
      <sheetName val="Instructions"/>
      <sheetName val="Formatted Report"/>
      <sheetName val="Raw Data - Completed Term"/>
      <sheetName val="Raw Data - Next Term"/>
      <sheetName val="Raw Data - Prior Year A-1"/>
    </sheetNames>
    <sheetDataSet>
      <sheetData sheetId="0"/>
      <sheetData sheetId="1"/>
      <sheetData sheetId="2"/>
      <sheetData sheetId="3">
        <row r="1">
          <cell r="A1" t="str">
            <v xml:space="preserve"> October Term, 2024</v>
          </cell>
          <cell r="B1"/>
          <cell r="C1"/>
          <cell r="D1"/>
          <cell r="E1"/>
          <cell r="F1"/>
          <cell r="G1"/>
          <cell r="H1"/>
          <cell r="I1"/>
          <cell r="J1"/>
        </row>
        <row r="2">
          <cell r="A2" t="str">
            <v>Statistical Sheet No. 28</v>
          </cell>
          <cell r="B2"/>
          <cell r="C2"/>
          <cell r="D2"/>
          <cell r="E2"/>
          <cell r="F2"/>
          <cell r="G2"/>
          <cell r="H2"/>
          <cell r="I2"/>
          <cell r="J2"/>
        </row>
        <row r="3">
          <cell r="A3">
            <v>45839</v>
          </cell>
          <cell r="B3"/>
          <cell r="C3"/>
          <cell r="D3"/>
          <cell r="E3"/>
          <cell r="F3"/>
          <cell r="G3"/>
          <cell r="H3"/>
          <cell r="I3"/>
          <cell r="J3"/>
        </row>
        <row r="4">
          <cell r="A4"/>
          <cell r="B4" t="str">
            <v xml:space="preserve">        FINAL</v>
          </cell>
          <cell r="C4"/>
          <cell r="D4"/>
          <cell r="E4"/>
          <cell r="F4"/>
          <cell r="G4"/>
          <cell r="H4"/>
          <cell r="I4"/>
          <cell r="J4"/>
        </row>
        <row r="5">
          <cell r="A5"/>
          <cell r="B5"/>
          <cell r="C5"/>
          <cell r="D5"/>
          <cell r="E5" t="str">
            <v>TERM</v>
          </cell>
          <cell r="F5"/>
          <cell r="G5"/>
          <cell r="H5"/>
          <cell r="I5"/>
          <cell r="J5"/>
        </row>
        <row r="6">
          <cell r="A6"/>
          <cell r="B6"/>
          <cell r="C6" t="str">
            <v>CURRENT</v>
          </cell>
          <cell r="D6"/>
          <cell r="E6" t="str">
            <v>LAST</v>
          </cell>
          <cell r="F6"/>
          <cell r="G6" t="str">
            <v>O.T. 22</v>
          </cell>
          <cell r="H6"/>
          <cell r="I6"/>
          <cell r="J6"/>
        </row>
        <row r="7">
          <cell r="A7" t="str">
            <v>PAID CASES</v>
          </cell>
          <cell r="B7"/>
          <cell r="C7"/>
          <cell r="D7"/>
          <cell r="E7"/>
          <cell r="F7"/>
          <cell r="G7"/>
          <cell r="H7"/>
          <cell r="I7"/>
          <cell r="J7"/>
        </row>
        <row r="8">
          <cell r="A8">
            <v>1</v>
          </cell>
          <cell r="B8" t="str">
            <v>Cases from prior term………………………</v>
          </cell>
          <cell r="C8">
            <v>288</v>
          </cell>
          <cell r="D8"/>
          <cell r="E8">
            <v>255</v>
          </cell>
          <cell r="F8"/>
          <cell r="G8">
            <v>280</v>
          </cell>
          <cell r="H8"/>
          <cell r="I8"/>
          <cell r="J8"/>
        </row>
        <row r="9">
          <cell r="A9">
            <v>2</v>
          </cell>
          <cell r="B9" t="str">
            <v>Cases docketed during term……………..</v>
          </cell>
          <cell r="C9">
            <v>1327</v>
          </cell>
          <cell r="D9"/>
          <cell r="E9">
            <v>1375</v>
          </cell>
          <cell r="F9"/>
          <cell r="G9">
            <v>1252</v>
          </cell>
          <cell r="H9"/>
          <cell r="I9"/>
          <cell r="J9"/>
        </row>
        <row r="10">
          <cell r="A10">
            <v>3</v>
          </cell>
          <cell r="B10" t="str">
            <v>Cases on docket…………………………</v>
          </cell>
          <cell r="C10">
            <v>1615</v>
          </cell>
          <cell r="D10"/>
          <cell r="E10">
            <v>1630</v>
          </cell>
          <cell r="F10"/>
          <cell r="G10">
            <v>1529</v>
          </cell>
          <cell r="H10"/>
          <cell r="I10"/>
          <cell r="J10"/>
        </row>
        <row r="11">
          <cell r="A11">
            <v>4</v>
          </cell>
          <cell r="B11" t="str">
            <v>Cases granted review and carried over….</v>
          </cell>
          <cell r="C11">
            <v>27</v>
          </cell>
          <cell r="D11" t="str">
            <v>(26h)</v>
          </cell>
          <cell r="E11">
            <v>21</v>
          </cell>
          <cell r="F11" t="str">
            <v>(20h)</v>
          </cell>
          <cell r="G11">
            <v>33</v>
          </cell>
          <cell r="H11" t="str">
            <v>(28h)</v>
          </cell>
          <cell r="I11"/>
          <cell r="J11"/>
        </row>
        <row r="12">
          <cell r="A12">
            <v>5</v>
          </cell>
          <cell r="B12" t="str">
            <v>Cases denied, dismissed or withdrawn….</v>
          </cell>
          <cell r="C12">
            <v>1243</v>
          </cell>
          <cell r="D12"/>
          <cell r="E12">
            <v>1241</v>
          </cell>
          <cell r="F12"/>
          <cell r="G12">
            <v>1168</v>
          </cell>
          <cell r="H12"/>
          <cell r="I12"/>
          <cell r="J12"/>
        </row>
        <row r="13">
          <cell r="A13">
            <v>6</v>
          </cell>
          <cell r="B13" t="str">
            <v>Cases summarily decided………………...</v>
          </cell>
          <cell r="C13">
            <v>33</v>
          </cell>
          <cell r="D13"/>
          <cell r="E13">
            <v>41</v>
          </cell>
          <cell r="F13"/>
          <cell r="G13">
            <v>41</v>
          </cell>
          <cell r="H13"/>
          <cell r="I13"/>
          <cell r="J13"/>
        </row>
        <row r="14">
          <cell r="A14">
            <v>7</v>
          </cell>
          <cell r="B14" t="str">
            <v>Cases granted review this term…………..</v>
          </cell>
          <cell r="C14">
            <v>66</v>
          </cell>
          <cell r="D14" t="str">
            <v>(57h)</v>
          </cell>
          <cell r="E14">
            <v>66</v>
          </cell>
          <cell r="F14" t="str">
            <v>(62h)</v>
          </cell>
          <cell r="G14">
            <v>59</v>
          </cell>
          <cell r="H14" t="str">
            <v>(54h)</v>
          </cell>
          <cell r="I14"/>
          <cell r="J14"/>
        </row>
        <row r="15">
          <cell r="A15">
            <v>8</v>
          </cell>
          <cell r="B15" t="str">
            <v>Cases acted upon………………………….</v>
          </cell>
          <cell r="C15">
            <v>1369</v>
          </cell>
          <cell r="D15"/>
          <cell r="E15">
            <v>1369</v>
          </cell>
          <cell r="F15"/>
          <cell r="G15">
            <v>1295</v>
          </cell>
          <cell r="H15"/>
          <cell r="I15"/>
          <cell r="J15"/>
        </row>
        <row r="16">
          <cell r="A16">
            <v>9</v>
          </cell>
          <cell r="B16" t="str">
            <v>Cases not acted upon……………………</v>
          </cell>
          <cell r="C16">
            <v>246</v>
          </cell>
          <cell r="D16"/>
          <cell r="E16">
            <v>261</v>
          </cell>
          <cell r="F16"/>
          <cell r="G16">
            <v>234</v>
          </cell>
          <cell r="H16"/>
          <cell r="I16"/>
          <cell r="J16"/>
        </row>
        <row r="17">
          <cell r="A17"/>
          <cell r="B17"/>
          <cell r="C17"/>
          <cell r="D17"/>
          <cell r="E17"/>
          <cell r="F17"/>
          <cell r="G17"/>
          <cell r="H17"/>
          <cell r="I17"/>
          <cell r="J17"/>
        </row>
        <row r="18">
          <cell r="A18" t="str">
            <v>IN FORMA PAUPERIS CASES</v>
          </cell>
          <cell r="B18"/>
          <cell r="C18"/>
          <cell r="D18"/>
          <cell r="E18"/>
          <cell r="F18"/>
          <cell r="G18"/>
          <cell r="H18"/>
          <cell r="I18"/>
          <cell r="J18"/>
        </row>
        <row r="19">
          <cell r="A19">
            <v>10</v>
          </cell>
          <cell r="B19" t="str">
            <v>Cases from prior term………………………</v>
          </cell>
          <cell r="C19">
            <v>453</v>
          </cell>
          <cell r="D19"/>
          <cell r="E19">
            <v>437</v>
          </cell>
          <cell r="F19"/>
          <cell r="G19">
            <v>442</v>
          </cell>
          <cell r="H19"/>
          <cell r="I19"/>
          <cell r="J19"/>
        </row>
        <row r="20">
          <cell r="A20">
            <v>11</v>
          </cell>
          <cell r="B20" t="str">
            <v>Cases docketed during term……………….</v>
          </cell>
          <cell r="C20">
            <v>2527</v>
          </cell>
          <cell r="D20"/>
          <cell r="E20">
            <v>2847</v>
          </cell>
          <cell r="F20"/>
          <cell r="G20">
            <v>2907</v>
          </cell>
          <cell r="H20"/>
          <cell r="I20"/>
          <cell r="J20"/>
        </row>
        <row r="21">
          <cell r="A21">
            <v>12</v>
          </cell>
          <cell r="B21" t="str">
            <v>Cases on docket…………………………….</v>
          </cell>
          <cell r="C21">
            <v>2980</v>
          </cell>
          <cell r="D21"/>
          <cell r="E21">
            <v>3284</v>
          </cell>
          <cell r="F21"/>
          <cell r="G21">
            <v>3349</v>
          </cell>
          <cell r="H21"/>
          <cell r="I21"/>
          <cell r="J21"/>
        </row>
        <row r="22">
          <cell r="A22">
            <v>13</v>
          </cell>
          <cell r="B22" t="str">
            <v>Cases granted review and carried over…..</v>
          </cell>
          <cell r="C22">
            <v>1</v>
          </cell>
          <cell r="D22" t="str">
            <v>(1h)</v>
          </cell>
          <cell r="E22">
            <v>2</v>
          </cell>
          <cell r="F22" t="str">
            <v>(1h)</v>
          </cell>
          <cell r="G22">
            <v>0</v>
          </cell>
          <cell r="H22" t="str">
            <v>(0h)</v>
          </cell>
          <cell r="I22"/>
          <cell r="J22"/>
        </row>
        <row r="23">
          <cell r="A23">
            <v>14</v>
          </cell>
          <cell r="B23" t="str">
            <v>Cases denied, dismissed or withdrawn…..</v>
          </cell>
          <cell r="C23">
            <v>2614</v>
          </cell>
          <cell r="D23"/>
          <cell r="E23">
            <v>2811</v>
          </cell>
          <cell r="F23"/>
          <cell r="G23">
            <v>2894</v>
          </cell>
          <cell r="H23"/>
          <cell r="I23"/>
          <cell r="J23"/>
        </row>
        <row r="24">
          <cell r="A24">
            <v>15</v>
          </cell>
          <cell r="B24" t="str">
            <v>Cases summarily decided………………….</v>
          </cell>
          <cell r="C24">
            <v>33</v>
          </cell>
          <cell r="D24"/>
          <cell r="E24">
            <v>16</v>
          </cell>
          <cell r="F24"/>
          <cell r="G24">
            <v>16</v>
          </cell>
          <cell r="H24"/>
          <cell r="I24"/>
          <cell r="J24"/>
        </row>
        <row r="25">
          <cell r="A25">
            <v>16</v>
          </cell>
          <cell r="B25" t="str">
            <v>Cases granted review this term……………</v>
          </cell>
          <cell r="C25">
            <v>4</v>
          </cell>
          <cell r="D25" t="str">
            <v>(4h)</v>
          </cell>
          <cell r="E25">
            <v>3</v>
          </cell>
          <cell r="F25" t="str">
            <v>(3h)</v>
          </cell>
          <cell r="G25">
            <v>2</v>
          </cell>
          <cell r="H25" t="str">
            <v>(1h)</v>
          </cell>
          <cell r="I25"/>
          <cell r="J25"/>
        </row>
        <row r="26">
          <cell r="A26">
            <v>17</v>
          </cell>
          <cell r="B26" t="str">
            <v>Cases acted upon…………………………..</v>
          </cell>
          <cell r="C26">
            <v>2652</v>
          </cell>
          <cell r="D26"/>
          <cell r="E26">
            <v>2832</v>
          </cell>
          <cell r="F26"/>
          <cell r="G26">
            <v>2914</v>
          </cell>
          <cell r="H26"/>
          <cell r="I26"/>
          <cell r="J26"/>
        </row>
        <row r="27">
          <cell r="A27">
            <v>18</v>
          </cell>
          <cell r="B27" t="str">
            <v>Cases not acted upon………………………</v>
          </cell>
          <cell r="C27">
            <v>328</v>
          </cell>
          <cell r="D27"/>
          <cell r="E27">
            <v>452</v>
          </cell>
          <cell r="F27"/>
          <cell r="G27">
            <v>435</v>
          </cell>
          <cell r="H27"/>
          <cell r="I27"/>
          <cell r="J27"/>
        </row>
        <row r="28">
          <cell r="A28"/>
          <cell r="B28"/>
          <cell r="C28"/>
          <cell r="D28"/>
          <cell r="E28"/>
          <cell r="F28"/>
          <cell r="G28"/>
          <cell r="H28"/>
          <cell r="I28"/>
          <cell r="J28"/>
        </row>
        <row r="29">
          <cell r="A29" t="str">
            <v>Original Cases</v>
          </cell>
          <cell r="B29"/>
          <cell r="C29"/>
          <cell r="D29"/>
          <cell r="E29"/>
          <cell r="F29"/>
          <cell r="G29"/>
          <cell r="H29"/>
          <cell r="I29"/>
          <cell r="J29"/>
        </row>
        <row r="30">
          <cell r="A30">
            <v>19</v>
          </cell>
          <cell r="B30" t="str">
            <v>Cases from prior term………………………</v>
          </cell>
          <cell r="C30">
            <v>1</v>
          </cell>
          <cell r="D30"/>
          <cell r="E30">
            <v>2</v>
          </cell>
          <cell r="F30"/>
          <cell r="G30">
            <v>4</v>
          </cell>
          <cell r="H30"/>
          <cell r="I30"/>
          <cell r="J30"/>
        </row>
        <row r="31">
          <cell r="A31">
            <v>20</v>
          </cell>
          <cell r="B31" t="str">
            <v>Cases docketed during term……………….</v>
          </cell>
          <cell r="C31">
            <v>2</v>
          </cell>
          <cell r="D31"/>
          <cell r="E31">
            <v>1</v>
          </cell>
          <cell r="F31"/>
          <cell r="G31">
            <v>0</v>
          </cell>
          <cell r="H31"/>
          <cell r="I31"/>
          <cell r="J31"/>
        </row>
        <row r="32">
          <cell r="A32">
            <v>21</v>
          </cell>
          <cell r="B32" t="str">
            <v>Cases on docket…………………………….</v>
          </cell>
          <cell r="C32">
            <v>3</v>
          </cell>
          <cell r="D32"/>
          <cell r="E32">
            <v>3</v>
          </cell>
          <cell r="F32"/>
          <cell r="G32">
            <v>4</v>
          </cell>
          <cell r="H32"/>
          <cell r="I32"/>
          <cell r="J32"/>
        </row>
        <row r="33">
          <cell r="A33">
            <v>22</v>
          </cell>
          <cell r="B33" t="str">
            <v>Cases disposed of during term…………….</v>
          </cell>
          <cell r="C33">
            <v>3</v>
          </cell>
          <cell r="D33"/>
          <cell r="E33">
            <v>2</v>
          </cell>
          <cell r="F33"/>
          <cell r="G33">
            <v>3</v>
          </cell>
          <cell r="H33"/>
          <cell r="I33"/>
          <cell r="J33"/>
        </row>
        <row r="34">
          <cell r="A34">
            <v>23</v>
          </cell>
          <cell r="B34" t="str">
            <v>Cases remaining…………………………….</v>
          </cell>
          <cell r="C34">
            <v>0</v>
          </cell>
          <cell r="D34"/>
          <cell r="E34">
            <v>1</v>
          </cell>
          <cell r="F34"/>
          <cell r="G34">
            <v>1</v>
          </cell>
          <cell r="H34"/>
          <cell r="I34"/>
          <cell r="J34"/>
        </row>
        <row r="35">
          <cell r="A35">
            <v>24</v>
          </cell>
          <cell r="B35" t="str">
            <v>Total cases on docket………………………</v>
          </cell>
          <cell r="C35">
            <v>4598</v>
          </cell>
          <cell r="D35"/>
          <cell r="E35">
            <v>4917</v>
          </cell>
          <cell r="F35"/>
          <cell r="G35">
            <v>4882</v>
          </cell>
          <cell r="H35"/>
          <cell r="I35"/>
          <cell r="J35"/>
        </row>
        <row r="36">
          <cell r="A36"/>
          <cell r="B36"/>
          <cell r="C36"/>
          <cell r="D36"/>
          <cell r="E36"/>
          <cell r="F36"/>
          <cell r="G36"/>
          <cell r="H36"/>
          <cell r="I36"/>
          <cell r="J36"/>
        </row>
        <row r="37">
          <cell r="A37" t="str">
            <v>ARGUMENT CALENDAR</v>
          </cell>
          <cell r="B37"/>
          <cell r="C37"/>
          <cell r="D37"/>
          <cell r="E37"/>
          <cell r="F37"/>
          <cell r="G37"/>
          <cell r="H37"/>
          <cell r="I37"/>
          <cell r="J37"/>
        </row>
        <row r="38">
          <cell r="A38">
            <v>25</v>
          </cell>
          <cell r="B38" t="str">
            <v>Cases available at beginning of term……..</v>
          </cell>
          <cell r="C38">
            <v>28</v>
          </cell>
          <cell r="D38" t="str">
            <v>(27h)</v>
          </cell>
          <cell r="E38">
            <v>23</v>
          </cell>
          <cell r="F38" t="str">
            <v>(21h)</v>
          </cell>
          <cell r="G38">
            <v>33</v>
          </cell>
          <cell r="H38" t="str">
            <v>(28h)</v>
          </cell>
          <cell r="I38"/>
          <cell r="J38"/>
        </row>
        <row r="39">
          <cell r="A39">
            <v>26</v>
          </cell>
          <cell r="B39" t="str">
            <v>Cases made available during term……...…</v>
          </cell>
          <cell r="C39">
            <v>70</v>
          </cell>
          <cell r="D39" t="str">
            <v>(61h)</v>
          </cell>
          <cell r="E39">
            <v>69</v>
          </cell>
          <cell r="F39" t="str">
            <v>(65h)</v>
          </cell>
          <cell r="G39">
            <v>61</v>
          </cell>
          <cell r="H39" t="str">
            <v>(55h)</v>
          </cell>
          <cell r="I39"/>
          <cell r="J39"/>
        </row>
        <row r="40">
          <cell r="A40">
            <v>27</v>
          </cell>
          <cell r="B40" t="str">
            <v>Cases reset for argument…………………..</v>
          </cell>
          <cell r="C40">
            <v>2</v>
          </cell>
          <cell r="D40" t="str">
            <v>(1h)</v>
          </cell>
          <cell r="E40">
            <v>0</v>
          </cell>
          <cell r="F40"/>
          <cell r="G40">
            <v>0</v>
          </cell>
          <cell r="H40"/>
          <cell r="I40"/>
          <cell r="J40"/>
        </row>
        <row r="41">
          <cell r="A41">
            <v>28</v>
          </cell>
          <cell r="B41" t="str">
            <v>Original cases set for argument……………</v>
          </cell>
          <cell r="C41">
            <v>0</v>
          </cell>
          <cell r="D41"/>
          <cell r="E41">
            <v>1</v>
          </cell>
          <cell r="F41" t="str">
            <v>(1h)</v>
          </cell>
          <cell r="G41">
            <v>1</v>
          </cell>
          <cell r="H41" t="str">
            <v>(1h)</v>
          </cell>
          <cell r="I41"/>
          <cell r="J41"/>
        </row>
        <row r="42">
          <cell r="A42">
            <v>29</v>
          </cell>
          <cell r="B42" t="str">
            <v>Total cases available for argument………..</v>
          </cell>
          <cell r="C42">
            <v>103</v>
          </cell>
          <cell r="D42" t="str">
            <v>(90h)</v>
          </cell>
          <cell r="E42">
            <v>97</v>
          </cell>
          <cell r="F42" t="str">
            <v>(88h)</v>
          </cell>
          <cell r="G42">
            <v>95</v>
          </cell>
          <cell r="H42" t="str">
            <v>(84h)</v>
          </cell>
          <cell r="I42"/>
          <cell r="J42"/>
        </row>
        <row r="43">
          <cell r="A43">
            <v>30</v>
          </cell>
          <cell r="B43" t="str">
            <v>Cases argued……………………………….</v>
          </cell>
          <cell r="C43">
            <v>73</v>
          </cell>
          <cell r="D43" t="str">
            <v>(62h)</v>
          </cell>
          <cell r="E43">
            <v>69</v>
          </cell>
          <cell r="F43" t="str">
            <v>(61h)</v>
          </cell>
          <cell r="G43">
            <v>68</v>
          </cell>
          <cell r="H43" t="str">
            <v>(59h)</v>
          </cell>
          <cell r="I43"/>
          <cell r="J43"/>
        </row>
        <row r="44">
          <cell r="A44">
            <v>31</v>
          </cell>
          <cell r="B44" t="str">
            <v>Dismissed or remanded without argument…</v>
          </cell>
          <cell r="C44">
            <v>0</v>
          </cell>
          <cell r="D44"/>
          <cell r="E44">
            <v>0</v>
          </cell>
          <cell r="F44"/>
          <cell r="G44">
            <v>4</v>
          </cell>
          <cell r="H44" t="str">
            <v>(4h)</v>
          </cell>
          <cell r="I44"/>
          <cell r="J44"/>
        </row>
        <row r="45">
          <cell r="A45">
            <v>32</v>
          </cell>
          <cell r="B45" t="str">
            <v>Total cases disposed of……………………..</v>
          </cell>
          <cell r="C45">
            <v>73</v>
          </cell>
          <cell r="D45" t="str">
            <v>(62h)</v>
          </cell>
          <cell r="E45">
            <v>69</v>
          </cell>
          <cell r="F45" t="str">
            <v>(61h)</v>
          </cell>
          <cell r="G45">
            <v>72</v>
          </cell>
          <cell r="H45" t="str">
            <v>(63h)</v>
          </cell>
          <cell r="I45"/>
          <cell r="J45"/>
        </row>
        <row r="46">
          <cell r="A46">
            <v>33</v>
          </cell>
          <cell r="B46" t="str">
            <v>Total cases available………………………..</v>
          </cell>
          <cell r="C46">
            <v>30</v>
          </cell>
          <cell r="D46" t="str">
            <v>(28h)</v>
          </cell>
          <cell r="E46">
            <v>28</v>
          </cell>
          <cell r="F46" t="str">
            <v>(27h)</v>
          </cell>
          <cell r="G46">
            <v>23</v>
          </cell>
          <cell r="H46" t="str">
            <v>(21h)</v>
          </cell>
          <cell r="I46"/>
          <cell r="J46"/>
        </row>
        <row r="47">
          <cell r="A47">
            <v>34</v>
          </cell>
          <cell r="B47" t="str">
            <v>Cases granted this Term</v>
          </cell>
          <cell r="C47"/>
          <cell r="D47"/>
          <cell r="E47"/>
          <cell r="F47"/>
          <cell r="G47"/>
          <cell r="H47"/>
          <cell r="I47"/>
          <cell r="J47"/>
        </row>
        <row r="48">
          <cell r="A48"/>
          <cell r="B48" t="str">
            <v>to be argued next Term………………………</v>
          </cell>
          <cell r="C48">
            <v>30</v>
          </cell>
          <cell r="D48" t="str">
            <v>(28h)</v>
          </cell>
          <cell r="E48">
            <v>28</v>
          </cell>
          <cell r="F48" t="str">
            <v>(27h)</v>
          </cell>
          <cell r="G48">
            <v>23</v>
          </cell>
          <cell r="H48" t="str">
            <v>(21h)*</v>
          </cell>
          <cell r="I48"/>
          <cell r="J48"/>
        </row>
        <row r="49">
          <cell r="A49"/>
          <cell r="B49"/>
          <cell r="C49"/>
          <cell r="D49"/>
          <cell r="E49"/>
          <cell r="F49"/>
          <cell r="G49"/>
          <cell r="H49"/>
          <cell r="I49"/>
          <cell r="J49"/>
        </row>
        <row r="50">
          <cell r="A50" t="str">
            <v>DECISION CALENDAR</v>
          </cell>
          <cell r="B50"/>
          <cell r="C50"/>
          <cell r="D50"/>
          <cell r="E50"/>
          <cell r="F50"/>
          <cell r="G50"/>
          <cell r="H50"/>
          <cell r="I50"/>
          <cell r="J50"/>
        </row>
        <row r="51">
          <cell r="A51">
            <v>35</v>
          </cell>
          <cell r="B51" t="str">
            <v>Cases argued and submitted……………….</v>
          </cell>
          <cell r="C51">
            <v>73</v>
          </cell>
          <cell r="D51"/>
          <cell r="E51">
            <v>69</v>
          </cell>
          <cell r="F51"/>
          <cell r="G51">
            <v>68</v>
          </cell>
          <cell r="H51"/>
          <cell r="I51"/>
          <cell r="J51"/>
        </row>
        <row r="52">
          <cell r="A52">
            <v>36</v>
          </cell>
          <cell r="B52" t="str">
            <v>Disposed of by signed opinion……………..</v>
          </cell>
          <cell r="C52">
            <v>64</v>
          </cell>
          <cell r="D52"/>
          <cell r="E52">
            <v>64</v>
          </cell>
          <cell r="F52"/>
          <cell r="G52">
            <v>66</v>
          </cell>
          <cell r="H52"/>
          <cell r="I52"/>
          <cell r="J52"/>
        </row>
        <row r="53">
          <cell r="A53">
            <v>37</v>
          </cell>
          <cell r="B53" t="str">
            <v>Disposed of by per curiam opinion…………</v>
          </cell>
          <cell r="C53">
            <v>7</v>
          </cell>
          <cell r="D53"/>
          <cell r="E53">
            <v>5</v>
          </cell>
          <cell r="F53"/>
          <cell r="G53">
            <v>2</v>
          </cell>
          <cell r="H53"/>
          <cell r="I53"/>
          <cell r="J53"/>
        </row>
        <row r="54">
          <cell r="A54">
            <v>38</v>
          </cell>
          <cell r="B54" t="str">
            <v>Set for reargument……………………………</v>
          </cell>
          <cell r="C54">
            <v>2</v>
          </cell>
          <cell r="D54"/>
          <cell r="E54">
            <v>0</v>
          </cell>
          <cell r="F54"/>
          <cell r="G54">
            <v>0</v>
          </cell>
          <cell r="H54"/>
          <cell r="I54"/>
          <cell r="J54"/>
        </row>
        <row r="55">
          <cell r="A55">
            <v>39</v>
          </cell>
          <cell r="B55" t="str">
            <v>Total cases decided…………………………</v>
          </cell>
          <cell r="C55">
            <v>71</v>
          </cell>
          <cell r="D55"/>
          <cell r="E55">
            <v>69</v>
          </cell>
          <cell r="F55"/>
          <cell r="G55">
            <v>68</v>
          </cell>
          <cell r="H55"/>
          <cell r="I55"/>
          <cell r="J55"/>
        </row>
        <row r="56">
          <cell r="A56">
            <v>40</v>
          </cell>
          <cell r="B56" t="str">
            <v>Cases awaiting decision…………………….</v>
          </cell>
          <cell r="C56">
            <v>0</v>
          </cell>
          <cell r="D56"/>
          <cell r="E56">
            <v>0</v>
          </cell>
          <cell r="F56"/>
          <cell r="G56">
            <v>0</v>
          </cell>
          <cell r="H56"/>
          <cell r="I56"/>
          <cell r="J56"/>
        </row>
        <row r="57">
          <cell r="A57">
            <v>41</v>
          </cell>
          <cell r="B57" t="str">
            <v>Number of signed opinions………………….</v>
          </cell>
          <cell r="C57">
            <v>56</v>
          </cell>
          <cell r="D57"/>
          <cell r="E57">
            <v>55</v>
          </cell>
          <cell r="F57"/>
          <cell r="G57">
            <v>55</v>
          </cell>
          <cell r="H57"/>
          <cell r="I57"/>
          <cell r="J57"/>
        </row>
        <row r="58">
          <cell r="A58">
            <v>42</v>
          </cell>
          <cell r="B58" t="str">
            <v>Number of opinions to be filed………………</v>
          </cell>
          <cell r="C58">
            <v>0</v>
          </cell>
          <cell r="D58"/>
          <cell r="E58">
            <v>0</v>
          </cell>
          <cell r="F58"/>
          <cell r="G58">
            <v>0</v>
          </cell>
          <cell r="H58"/>
          <cell r="I58"/>
          <cell r="J58"/>
        </row>
        <row r="59">
          <cell r="A59"/>
          <cell r="B59"/>
          <cell r="C59"/>
          <cell r="D59"/>
          <cell r="E59"/>
          <cell r="F59"/>
          <cell r="G59"/>
          <cell r="H59"/>
          <cell r="I59"/>
          <cell r="J59"/>
        </row>
        <row r="60">
          <cell r="A60">
            <v>43</v>
          </cell>
          <cell r="B60" t="str">
            <v>Admissions to the bar…………………….</v>
          </cell>
          <cell r="C60">
            <v>3168</v>
          </cell>
          <cell r="D60"/>
          <cell r="E60">
            <v>3111</v>
          </cell>
          <cell r="F60"/>
          <cell r="G60">
            <v>3029</v>
          </cell>
          <cell r="H60"/>
          <cell r="I60"/>
          <cell r="J60"/>
        </row>
        <row r="61">
          <cell r="A61"/>
          <cell r="B61" t="str">
            <v>On written motions…………………………</v>
          </cell>
          <cell r="C61">
            <v>1467</v>
          </cell>
          <cell r="D61"/>
          <cell r="E61">
            <v>1442</v>
          </cell>
          <cell r="F61"/>
          <cell r="G61">
            <v>1578</v>
          </cell>
          <cell r="H61"/>
          <cell r="I61"/>
          <cell r="J61"/>
        </row>
        <row r="62">
          <cell r="A62"/>
          <cell r="B62" t="str">
            <v>In court………………………………………</v>
          </cell>
          <cell r="C62">
            <v>1701</v>
          </cell>
          <cell r="D62"/>
          <cell r="E62">
            <v>1669</v>
          </cell>
          <cell r="F62"/>
          <cell r="G62">
            <v>1451</v>
          </cell>
          <cell r="H62"/>
          <cell r="I62"/>
          <cell r="J62"/>
        </row>
        <row r="63">
          <cell r="A63"/>
          <cell r="B63"/>
          <cell r="C63"/>
          <cell r="D63"/>
          <cell r="E63"/>
          <cell r="F63"/>
          <cell r="G63"/>
          <cell r="H63"/>
          <cell r="I63"/>
          <cell r="J63"/>
        </row>
        <row r="64">
          <cell r="A64"/>
          <cell r="B64" t="str">
            <v xml:space="preserve">                   FOR INTERNAL COURT USE ONLY</v>
          </cell>
          <cell r="C64"/>
          <cell r="D64"/>
          <cell r="E64"/>
          <cell r="F64"/>
          <cell r="G64"/>
          <cell r="H64"/>
          <cell r="I64"/>
          <cell r="J64"/>
        </row>
        <row r="65">
          <cell r="A65"/>
          <cell r="B65"/>
          <cell r="C65"/>
          <cell r="D65"/>
          <cell r="E65"/>
          <cell r="F65"/>
          <cell r="G65"/>
          <cell r="H65"/>
          <cell r="I65"/>
          <cell r="J65"/>
        </row>
        <row r="66">
          <cell r="A66"/>
          <cell r="B66"/>
          <cell r="C66"/>
          <cell r="D66"/>
          <cell r="E66"/>
          <cell r="F66"/>
          <cell r="G66"/>
          <cell r="H66"/>
          <cell r="I66"/>
          <cell r="J66"/>
        </row>
        <row r="67">
          <cell r="A67"/>
          <cell r="B67"/>
          <cell r="C67"/>
          <cell r="D67"/>
          <cell r="E67"/>
          <cell r="F67"/>
          <cell r="G67"/>
          <cell r="H67"/>
          <cell r="I67"/>
          <cell r="J67"/>
        </row>
      </sheetData>
      <sheetData sheetId="4">
        <row r="1">
          <cell r="A1" t="str">
            <v xml:space="preserve">                                                       October Term, 2025</v>
          </cell>
          <cell r="B1"/>
          <cell r="C1"/>
          <cell r="D1"/>
          <cell r="E1"/>
          <cell r="F1"/>
          <cell r="G1"/>
          <cell r="H1"/>
          <cell r="I1"/>
          <cell r="J1"/>
        </row>
        <row r="2">
          <cell r="A2" t="str">
            <v xml:space="preserve">                                                      Statistical Sheet No. 1</v>
          </cell>
          <cell r="B2"/>
          <cell r="C2"/>
          <cell r="D2"/>
          <cell r="E2"/>
          <cell r="F2"/>
          <cell r="G2"/>
          <cell r="H2"/>
          <cell r="I2"/>
          <cell r="J2"/>
        </row>
        <row r="3">
          <cell r="A3" t="str">
            <v xml:space="preserve">                                                         October 9, 2025</v>
          </cell>
          <cell r="B3"/>
          <cell r="C3"/>
          <cell r="D3"/>
          <cell r="E3"/>
          <cell r="F3"/>
          <cell r="G3"/>
          <cell r="H3"/>
          <cell r="I3"/>
          <cell r="J3"/>
        </row>
        <row r="4">
          <cell r="A4"/>
          <cell r="B4"/>
          <cell r="C4"/>
          <cell r="D4"/>
          <cell r="E4"/>
          <cell r="F4"/>
          <cell r="G4"/>
          <cell r="H4"/>
          <cell r="I4"/>
          <cell r="J4"/>
        </row>
        <row r="5">
          <cell r="A5"/>
          <cell r="B5"/>
          <cell r="C5"/>
          <cell r="D5"/>
          <cell r="E5" t="str">
            <v>TERM</v>
          </cell>
          <cell r="F5"/>
          <cell r="G5"/>
          <cell r="H5"/>
          <cell r="I5"/>
          <cell r="J5"/>
        </row>
        <row r="6">
          <cell r="A6"/>
          <cell r="B6"/>
          <cell r="C6" t="str">
            <v>CURRENT</v>
          </cell>
          <cell r="D6"/>
          <cell r="E6" t="str">
            <v>LAST</v>
          </cell>
          <cell r="F6"/>
          <cell r="G6" t="str">
            <v>O.T. '23</v>
          </cell>
          <cell r="H6"/>
          <cell r="I6"/>
          <cell r="J6"/>
        </row>
        <row r="7">
          <cell r="A7" t="str">
            <v>PAID CASES</v>
          </cell>
          <cell r="B7"/>
          <cell r="C7"/>
          <cell r="D7"/>
          <cell r="E7"/>
          <cell r="F7"/>
          <cell r="G7"/>
          <cell r="H7"/>
          <cell r="I7"/>
          <cell r="J7"/>
        </row>
        <row r="8">
          <cell r="A8">
            <v>1</v>
          </cell>
          <cell r="B8" t="str">
            <v>Cases from prior term………………………</v>
          </cell>
          <cell r="C8">
            <v>274</v>
          </cell>
          <cell r="D8"/>
          <cell r="E8">
            <v>288</v>
          </cell>
          <cell r="F8"/>
          <cell r="G8">
            <v>255</v>
          </cell>
          <cell r="H8"/>
          <cell r="I8"/>
          <cell r="J8"/>
        </row>
        <row r="9">
          <cell r="A9">
            <v>2</v>
          </cell>
          <cell r="B9" t="str">
            <v>Cases docketed during term……………….</v>
          </cell>
          <cell r="C9">
            <v>415</v>
          </cell>
          <cell r="D9"/>
          <cell r="E9">
            <v>391</v>
          </cell>
          <cell r="F9"/>
          <cell r="G9">
            <v>361</v>
          </cell>
          <cell r="H9"/>
          <cell r="I9"/>
          <cell r="J9"/>
        </row>
        <row r="10">
          <cell r="A10">
            <v>3</v>
          </cell>
          <cell r="B10" t="str">
            <v>Cases on docket…………………………….</v>
          </cell>
          <cell r="C10">
            <v>689</v>
          </cell>
          <cell r="D10"/>
          <cell r="E10">
            <v>679</v>
          </cell>
          <cell r="F10"/>
          <cell r="G10">
            <v>616</v>
          </cell>
          <cell r="H10"/>
          <cell r="I10"/>
          <cell r="J10"/>
        </row>
        <row r="11">
          <cell r="A11">
            <v>4</v>
          </cell>
          <cell r="B11" t="str">
            <v>Cases granted review and carried over…..</v>
          </cell>
          <cell r="C11">
            <v>28</v>
          </cell>
          <cell r="D11" t="str">
            <v>(26h)</v>
          </cell>
          <cell r="E11">
            <v>27</v>
          </cell>
          <cell r="F11" t="str">
            <v>(26h)</v>
          </cell>
          <cell r="G11">
            <v>21</v>
          </cell>
          <cell r="H11" t="str">
            <v>(20h)</v>
          </cell>
          <cell r="I11"/>
          <cell r="J11"/>
        </row>
        <row r="12">
          <cell r="A12">
            <v>5</v>
          </cell>
          <cell r="B12" t="str">
            <v>Cases denied, dismissed or withdrawn…..</v>
          </cell>
          <cell r="C12">
            <v>258</v>
          </cell>
          <cell r="D12"/>
          <cell r="E12">
            <v>293</v>
          </cell>
          <cell r="F12"/>
          <cell r="G12">
            <v>227</v>
          </cell>
          <cell r="H12"/>
          <cell r="I12"/>
          <cell r="J12"/>
        </row>
        <row r="13">
          <cell r="A13">
            <v>6</v>
          </cell>
          <cell r="B13" t="str">
            <v>Cases summarily decided………………….</v>
          </cell>
          <cell r="C13">
            <v>0</v>
          </cell>
          <cell r="D13"/>
          <cell r="E13">
            <v>1</v>
          </cell>
          <cell r="F13"/>
          <cell r="G13">
            <v>1</v>
          </cell>
          <cell r="H13"/>
          <cell r="I13"/>
          <cell r="J13"/>
        </row>
        <row r="14">
          <cell r="A14">
            <v>7</v>
          </cell>
          <cell r="B14" t="str">
            <v>Cases granted review this term…………….</v>
          </cell>
          <cell r="C14">
            <v>13</v>
          </cell>
          <cell r="D14" t="str">
            <v>(11h)</v>
          </cell>
          <cell r="E14">
            <v>14</v>
          </cell>
          <cell r="F14" t="str">
            <v>(12h)</v>
          </cell>
          <cell r="G14">
            <v>12</v>
          </cell>
          <cell r="H14" t="str">
            <v>(12h)</v>
          </cell>
          <cell r="I14"/>
          <cell r="J14"/>
        </row>
        <row r="15">
          <cell r="A15">
            <v>8</v>
          </cell>
          <cell r="B15" t="str">
            <v>Cases acted upon…………………………..</v>
          </cell>
          <cell r="C15">
            <v>299</v>
          </cell>
          <cell r="D15"/>
          <cell r="E15">
            <v>335</v>
          </cell>
          <cell r="F15"/>
          <cell r="G15">
            <v>261</v>
          </cell>
          <cell r="H15"/>
          <cell r="I15"/>
          <cell r="J15"/>
        </row>
        <row r="16">
          <cell r="A16">
            <v>9</v>
          </cell>
          <cell r="B16" t="str">
            <v>Cases not acted upon………………………</v>
          </cell>
          <cell r="C16">
            <v>390</v>
          </cell>
          <cell r="D16"/>
          <cell r="E16">
            <v>344</v>
          </cell>
          <cell r="F16"/>
          <cell r="G16">
            <v>355</v>
          </cell>
          <cell r="H16"/>
          <cell r="I16"/>
          <cell r="J16"/>
        </row>
        <row r="17">
          <cell r="A17"/>
          <cell r="B17"/>
          <cell r="C17"/>
          <cell r="D17"/>
          <cell r="E17"/>
          <cell r="F17"/>
          <cell r="G17"/>
          <cell r="H17"/>
          <cell r="I17"/>
          <cell r="J17"/>
        </row>
        <row r="18">
          <cell r="A18" t="str">
            <v>IN FORMA PAUPERIS CASES</v>
          </cell>
          <cell r="B18"/>
          <cell r="C18"/>
          <cell r="D18"/>
          <cell r="E18"/>
          <cell r="F18"/>
          <cell r="G18"/>
          <cell r="H18"/>
          <cell r="I18"/>
          <cell r="J18"/>
        </row>
        <row r="19">
          <cell r="A19">
            <v>10</v>
          </cell>
          <cell r="B19" t="str">
            <v>Cases from prior term………………………</v>
          </cell>
          <cell r="C19">
            <v>330</v>
          </cell>
          <cell r="D19"/>
          <cell r="E19">
            <v>453</v>
          </cell>
          <cell r="F19"/>
          <cell r="G19">
            <v>437</v>
          </cell>
          <cell r="H19"/>
          <cell r="I19"/>
          <cell r="J19"/>
        </row>
        <row r="20">
          <cell r="A20">
            <v>11</v>
          </cell>
          <cell r="B20" t="str">
            <v>Cases docketed during term……………….</v>
          </cell>
          <cell r="C20">
            <v>816</v>
          </cell>
          <cell r="D20"/>
          <cell r="E20">
            <v>732</v>
          </cell>
          <cell r="F20"/>
          <cell r="G20">
            <v>717</v>
          </cell>
          <cell r="H20"/>
          <cell r="I20"/>
          <cell r="J20"/>
        </row>
        <row r="21">
          <cell r="A21">
            <v>12</v>
          </cell>
          <cell r="B21" t="str">
            <v>Cases on docket…………………………….</v>
          </cell>
          <cell r="C21">
            <v>1146</v>
          </cell>
          <cell r="D21"/>
          <cell r="E21">
            <v>1185</v>
          </cell>
          <cell r="F21"/>
          <cell r="G21">
            <v>1154</v>
          </cell>
          <cell r="H21"/>
          <cell r="I21"/>
          <cell r="J21"/>
        </row>
        <row r="22">
          <cell r="A22">
            <v>13</v>
          </cell>
          <cell r="B22" t="str">
            <v>Cases granted review and carried over…..</v>
          </cell>
          <cell r="C22">
            <v>2</v>
          </cell>
          <cell r="D22" t="str">
            <v>(2h)</v>
          </cell>
          <cell r="E22">
            <v>1</v>
          </cell>
          <cell r="F22" t="str">
            <v>(1h)</v>
          </cell>
          <cell r="G22">
            <v>2</v>
          </cell>
          <cell r="H22" t="str">
            <v>(1h)</v>
          </cell>
          <cell r="I22"/>
          <cell r="J22"/>
        </row>
        <row r="23">
          <cell r="A23">
            <v>14</v>
          </cell>
          <cell r="B23" t="str">
            <v>Cases denied, dismissed or withdrawn…..</v>
          </cell>
          <cell r="C23">
            <v>631</v>
          </cell>
          <cell r="D23"/>
          <cell r="E23">
            <v>711</v>
          </cell>
          <cell r="F23"/>
          <cell r="G23">
            <v>672</v>
          </cell>
          <cell r="H23"/>
          <cell r="I23"/>
          <cell r="J23"/>
        </row>
        <row r="24">
          <cell r="A24">
            <v>15</v>
          </cell>
          <cell r="B24" t="str">
            <v>Cases summarily decided………………….</v>
          </cell>
          <cell r="C24">
            <v>0</v>
          </cell>
          <cell r="D24"/>
          <cell r="E24">
            <v>8</v>
          </cell>
          <cell r="F24"/>
          <cell r="G24">
            <v>1</v>
          </cell>
          <cell r="H24"/>
          <cell r="I24"/>
          <cell r="J24"/>
        </row>
        <row r="25">
          <cell r="A25">
            <v>16</v>
          </cell>
          <cell r="B25" t="str">
            <v>Cases granted review this term……………</v>
          </cell>
          <cell r="C25">
            <v>0</v>
          </cell>
          <cell r="D25"/>
          <cell r="E25">
            <v>1</v>
          </cell>
          <cell r="F25" t="str">
            <v>(1h)</v>
          </cell>
          <cell r="G25">
            <v>1</v>
          </cell>
          <cell r="H25" t="str">
            <v>(1h)</v>
          </cell>
          <cell r="I25"/>
          <cell r="J25"/>
        </row>
        <row r="26">
          <cell r="A26">
            <v>17</v>
          </cell>
          <cell r="B26" t="str">
            <v>Cases acted upon…………………………..</v>
          </cell>
          <cell r="C26">
            <v>633</v>
          </cell>
          <cell r="D26"/>
          <cell r="E26">
            <v>721</v>
          </cell>
          <cell r="F26"/>
          <cell r="G26">
            <v>676</v>
          </cell>
          <cell r="H26"/>
          <cell r="I26"/>
          <cell r="J26"/>
        </row>
        <row r="27">
          <cell r="A27">
            <v>18</v>
          </cell>
          <cell r="B27" t="str">
            <v>Cases not acted upon………………………</v>
          </cell>
          <cell r="C27">
            <v>513</v>
          </cell>
          <cell r="D27"/>
          <cell r="E27">
            <v>464</v>
          </cell>
          <cell r="F27"/>
          <cell r="G27">
            <v>478</v>
          </cell>
          <cell r="H27"/>
          <cell r="I27"/>
          <cell r="J27"/>
        </row>
        <row r="28">
          <cell r="A28"/>
          <cell r="B28"/>
          <cell r="C28"/>
          <cell r="D28"/>
          <cell r="E28"/>
          <cell r="F28"/>
          <cell r="G28"/>
          <cell r="H28"/>
          <cell r="I28"/>
          <cell r="J28"/>
        </row>
        <row r="29">
          <cell r="A29" t="str">
            <v>ORIGINAL CASES</v>
          </cell>
          <cell r="B29"/>
          <cell r="C29"/>
          <cell r="D29"/>
          <cell r="E29"/>
          <cell r="F29"/>
          <cell r="G29"/>
          <cell r="H29"/>
          <cell r="I29"/>
          <cell r="J29"/>
        </row>
        <row r="30">
          <cell r="A30">
            <v>19</v>
          </cell>
          <cell r="B30" t="str">
            <v>Cases from prior term………………………</v>
          </cell>
          <cell r="C30">
            <v>0</v>
          </cell>
          <cell r="D30"/>
          <cell r="E30">
            <v>1</v>
          </cell>
          <cell r="F30"/>
          <cell r="G30">
            <v>2</v>
          </cell>
          <cell r="H30"/>
          <cell r="I30"/>
          <cell r="J30"/>
        </row>
        <row r="31">
          <cell r="A31">
            <v>20</v>
          </cell>
          <cell r="B31" t="str">
            <v>Cases docketed during term……………….</v>
          </cell>
          <cell r="C31">
            <v>1</v>
          </cell>
          <cell r="D31"/>
          <cell r="E31">
            <v>2</v>
          </cell>
          <cell r="F31"/>
          <cell r="G31">
            <v>0</v>
          </cell>
          <cell r="H31"/>
          <cell r="I31"/>
          <cell r="J31"/>
        </row>
        <row r="32">
          <cell r="A32">
            <v>21</v>
          </cell>
          <cell r="B32" t="str">
            <v>Cases on docket…………………………….</v>
          </cell>
          <cell r="C32">
            <v>1</v>
          </cell>
          <cell r="D32"/>
          <cell r="E32">
            <v>3</v>
          </cell>
          <cell r="F32"/>
          <cell r="G32">
            <v>2</v>
          </cell>
          <cell r="H32"/>
          <cell r="I32"/>
          <cell r="J32"/>
        </row>
        <row r="33">
          <cell r="A33">
            <v>22</v>
          </cell>
          <cell r="B33" t="str">
            <v>Cases disposed of during term…………….</v>
          </cell>
          <cell r="C33">
            <v>0</v>
          </cell>
          <cell r="D33"/>
          <cell r="E33">
            <v>1</v>
          </cell>
          <cell r="F33"/>
          <cell r="G33">
            <v>0</v>
          </cell>
          <cell r="H33"/>
          <cell r="I33"/>
          <cell r="J33"/>
        </row>
        <row r="34">
          <cell r="A34">
            <v>23</v>
          </cell>
          <cell r="B34" t="str">
            <v>Cases remaining…………………………….</v>
          </cell>
          <cell r="C34">
            <v>1</v>
          </cell>
          <cell r="D34"/>
          <cell r="E34">
            <v>2</v>
          </cell>
          <cell r="F34"/>
          <cell r="G34">
            <v>2</v>
          </cell>
          <cell r="H34"/>
          <cell r="I34"/>
          <cell r="J34"/>
        </row>
        <row r="35">
          <cell r="A35">
            <v>24</v>
          </cell>
          <cell r="B35" t="str">
            <v>Total cases on docket………………………</v>
          </cell>
          <cell r="C35">
            <v>1836</v>
          </cell>
          <cell r="D35"/>
          <cell r="E35">
            <v>1867</v>
          </cell>
          <cell r="F35"/>
          <cell r="G35">
            <v>1772</v>
          </cell>
          <cell r="H35"/>
          <cell r="I35"/>
          <cell r="J35"/>
        </row>
        <row r="36">
          <cell r="A36"/>
          <cell r="B36"/>
          <cell r="C36"/>
          <cell r="D36"/>
          <cell r="E36"/>
          <cell r="F36"/>
          <cell r="G36"/>
          <cell r="H36"/>
          <cell r="I36"/>
          <cell r="J36"/>
        </row>
        <row r="37">
          <cell r="A37" t="str">
            <v>ARGUMENT CALENDAR</v>
          </cell>
          <cell r="B37"/>
          <cell r="C37"/>
          <cell r="D37"/>
          <cell r="E37"/>
          <cell r="F37"/>
          <cell r="G37"/>
          <cell r="H37"/>
          <cell r="I37"/>
          <cell r="J37"/>
        </row>
        <row r="38">
          <cell r="A38">
            <v>25</v>
          </cell>
          <cell r="B38" t="str">
            <v>Cases available at beginning of term……..</v>
          </cell>
          <cell r="C38">
            <v>30</v>
          </cell>
          <cell r="D38" t="str">
            <v>(28h)</v>
          </cell>
          <cell r="E38">
            <v>28</v>
          </cell>
          <cell r="F38" t="str">
            <v>(27h)</v>
          </cell>
          <cell r="G38">
            <v>23</v>
          </cell>
          <cell r="H38" t="str">
            <v>(21h)</v>
          </cell>
          <cell r="I38"/>
          <cell r="J38"/>
        </row>
        <row r="39">
          <cell r="A39">
            <v>26</v>
          </cell>
          <cell r="B39" t="str">
            <v>Cases made available during term……...…</v>
          </cell>
          <cell r="C39">
            <v>13</v>
          </cell>
          <cell r="D39" t="str">
            <v>(11h)</v>
          </cell>
          <cell r="E39">
            <v>15</v>
          </cell>
          <cell r="F39" t="str">
            <v>(13h)</v>
          </cell>
          <cell r="G39">
            <v>13</v>
          </cell>
          <cell r="H39" t="str">
            <v>(13h)</v>
          </cell>
          <cell r="I39"/>
          <cell r="J39"/>
        </row>
        <row r="40">
          <cell r="A40">
            <v>27</v>
          </cell>
          <cell r="B40" t="str">
            <v>Cases reset for argument…………………..</v>
          </cell>
          <cell r="C40">
            <v>0</v>
          </cell>
          <cell r="D40"/>
          <cell r="E40">
            <v>0</v>
          </cell>
          <cell r="F40"/>
          <cell r="G40">
            <v>0</v>
          </cell>
          <cell r="H40"/>
          <cell r="I40"/>
          <cell r="J40"/>
        </row>
        <row r="41">
          <cell r="A41">
            <v>28</v>
          </cell>
          <cell r="B41" t="str">
            <v>Original cases set for argument……………</v>
          </cell>
          <cell r="C41">
            <v>0</v>
          </cell>
          <cell r="D41"/>
          <cell r="E41">
            <v>0</v>
          </cell>
          <cell r="F41"/>
          <cell r="G41">
            <v>0</v>
          </cell>
          <cell r="H41"/>
          <cell r="I41"/>
          <cell r="J41"/>
        </row>
        <row r="42">
          <cell r="A42">
            <v>29</v>
          </cell>
          <cell r="B42" t="str">
            <v>Total cases available for argument………. .</v>
          </cell>
          <cell r="C42">
            <v>44</v>
          </cell>
          <cell r="D42" t="str">
            <v>(40h)*</v>
          </cell>
          <cell r="E42">
            <v>43</v>
          </cell>
          <cell r="F42" t="str">
            <v>(40h)</v>
          </cell>
          <cell r="G42">
            <v>36</v>
          </cell>
          <cell r="H42" t="str">
            <v>(34h)</v>
          </cell>
          <cell r="I42"/>
          <cell r="J42"/>
        </row>
        <row r="43">
          <cell r="A43">
            <v>30</v>
          </cell>
          <cell r="B43" t="str">
            <v>Cases argued……………………………….</v>
          </cell>
          <cell r="C43">
            <v>6</v>
          </cell>
          <cell r="D43" t="str">
            <v>(6h)</v>
          </cell>
          <cell r="E43">
            <v>5</v>
          </cell>
          <cell r="F43" t="str">
            <v>(5h)</v>
          </cell>
          <cell r="G43">
            <v>3</v>
          </cell>
          <cell r="H43" t="str">
            <v>(3h)</v>
          </cell>
          <cell r="I43"/>
          <cell r="J43"/>
        </row>
        <row r="44">
          <cell r="A44">
            <v>31</v>
          </cell>
          <cell r="B44" t="str">
            <v>Dismissed or remanded without argument…</v>
          </cell>
          <cell r="C44">
            <v>1</v>
          </cell>
          <cell r="D44" t="str">
            <v>(1h)</v>
          </cell>
          <cell r="E44">
            <v>0</v>
          </cell>
          <cell r="F44"/>
          <cell r="G44">
            <v>0</v>
          </cell>
          <cell r="H44"/>
          <cell r="I44"/>
          <cell r="J44"/>
        </row>
        <row r="45">
          <cell r="A45">
            <v>32</v>
          </cell>
          <cell r="B45" t="str">
            <v>Total cases disposed of……………………..</v>
          </cell>
          <cell r="C45">
            <v>7</v>
          </cell>
          <cell r="D45" t="str">
            <v>(7h)</v>
          </cell>
          <cell r="E45">
            <v>5</v>
          </cell>
          <cell r="F45" t="str">
            <v>(5h)</v>
          </cell>
          <cell r="G45">
            <v>3</v>
          </cell>
          <cell r="H45" t="str">
            <v>(3h)</v>
          </cell>
          <cell r="I45"/>
          <cell r="J45"/>
        </row>
        <row r="46">
          <cell r="A46">
            <v>33</v>
          </cell>
          <cell r="B46" t="str">
            <v>Total cases available………………………..</v>
          </cell>
          <cell r="C46">
            <v>37</v>
          </cell>
          <cell r="D46" t="str">
            <v>(33h)</v>
          </cell>
          <cell r="E46">
            <v>38</v>
          </cell>
          <cell r="F46" t="str">
            <v>(35h)</v>
          </cell>
          <cell r="G46">
            <v>33</v>
          </cell>
          <cell r="H46" t="str">
            <v>(31h)</v>
          </cell>
          <cell r="I46"/>
          <cell r="J46"/>
        </row>
        <row r="47">
          <cell r="A47">
            <v>34</v>
          </cell>
          <cell r="B47" t="str">
            <v>Cases granted this term</v>
          </cell>
          <cell r="C47"/>
          <cell r="D47"/>
          <cell r="E47"/>
          <cell r="F47"/>
          <cell r="G47"/>
          <cell r="H47"/>
          <cell r="I47"/>
          <cell r="J47"/>
        </row>
        <row r="48">
          <cell r="A48"/>
          <cell r="B48" t="str">
            <v>to be argued next term…………………….</v>
          </cell>
          <cell r="C48">
            <v>0</v>
          </cell>
          <cell r="D48"/>
          <cell r="E48">
            <v>0</v>
          </cell>
          <cell r="F48"/>
          <cell r="G48">
            <v>0</v>
          </cell>
          <cell r="H48"/>
          <cell r="I48"/>
          <cell r="J48"/>
        </row>
        <row r="49">
          <cell r="A49"/>
          <cell r="B49"/>
          <cell r="C49"/>
          <cell r="D49"/>
          <cell r="E49"/>
          <cell r="F49"/>
          <cell r="G49"/>
          <cell r="H49"/>
          <cell r="I49"/>
          <cell r="J49"/>
        </row>
        <row r="50">
          <cell r="A50" t="str">
            <v>DECISION CALENDAR</v>
          </cell>
          <cell r="B50"/>
          <cell r="C50"/>
          <cell r="D50"/>
          <cell r="E50"/>
          <cell r="F50"/>
          <cell r="G50"/>
          <cell r="H50"/>
          <cell r="I50"/>
          <cell r="J50"/>
        </row>
        <row r="51">
          <cell r="A51">
            <v>35</v>
          </cell>
          <cell r="B51" t="str">
            <v>Cases argued and submitted……………….</v>
          </cell>
          <cell r="C51">
            <v>6</v>
          </cell>
          <cell r="D51"/>
          <cell r="E51">
            <v>5</v>
          </cell>
          <cell r="F51"/>
          <cell r="G51">
            <v>3</v>
          </cell>
          <cell r="H51"/>
          <cell r="I51"/>
          <cell r="J51"/>
        </row>
        <row r="52">
          <cell r="A52">
            <v>36</v>
          </cell>
          <cell r="B52" t="str">
            <v>Disposed of by signed opinion……………..</v>
          </cell>
          <cell r="C52">
            <v>0</v>
          </cell>
          <cell r="D52"/>
          <cell r="E52">
            <v>0</v>
          </cell>
          <cell r="F52"/>
          <cell r="G52">
            <v>0</v>
          </cell>
          <cell r="H52"/>
          <cell r="I52"/>
          <cell r="J52"/>
        </row>
        <row r="53">
          <cell r="A53">
            <v>37</v>
          </cell>
          <cell r="B53" t="str">
            <v>Disposed of by per curiam opinion…………</v>
          </cell>
          <cell r="C53">
            <v>0</v>
          </cell>
          <cell r="D53"/>
          <cell r="E53">
            <v>0</v>
          </cell>
          <cell r="F53"/>
          <cell r="G53">
            <v>0</v>
          </cell>
          <cell r="H53"/>
          <cell r="I53"/>
          <cell r="J53"/>
        </row>
        <row r="54">
          <cell r="A54">
            <v>38</v>
          </cell>
          <cell r="B54" t="str">
            <v>Set for reargument……………………………</v>
          </cell>
          <cell r="C54">
            <v>0</v>
          </cell>
          <cell r="D54"/>
          <cell r="E54">
            <v>0</v>
          </cell>
          <cell r="F54"/>
          <cell r="G54">
            <v>0</v>
          </cell>
          <cell r="H54"/>
          <cell r="I54"/>
          <cell r="J54"/>
        </row>
        <row r="55">
          <cell r="A55">
            <v>39</v>
          </cell>
          <cell r="B55" t="str">
            <v>Total cases decided…………………………</v>
          </cell>
          <cell r="C55">
            <v>0</v>
          </cell>
          <cell r="D55"/>
          <cell r="E55">
            <v>0</v>
          </cell>
          <cell r="F55"/>
          <cell r="G55">
            <v>0</v>
          </cell>
          <cell r="H55"/>
          <cell r="I55"/>
          <cell r="J55"/>
        </row>
        <row r="56">
          <cell r="A56">
            <v>40</v>
          </cell>
          <cell r="B56" t="str">
            <v>Cases awaiting decision…………………….</v>
          </cell>
          <cell r="C56">
            <v>6</v>
          </cell>
          <cell r="D56"/>
          <cell r="E56">
            <v>5</v>
          </cell>
          <cell r="F56"/>
          <cell r="G56">
            <v>3</v>
          </cell>
          <cell r="H56"/>
          <cell r="I56"/>
          <cell r="J56"/>
        </row>
        <row r="57">
          <cell r="A57">
            <v>41</v>
          </cell>
          <cell r="B57" t="str">
            <v>Number of signed opinions………………….</v>
          </cell>
          <cell r="C57">
            <v>0</v>
          </cell>
          <cell r="D57"/>
          <cell r="E57">
            <v>0</v>
          </cell>
          <cell r="F57"/>
          <cell r="G57">
            <v>0</v>
          </cell>
          <cell r="H57"/>
          <cell r="I57"/>
          <cell r="J57"/>
        </row>
        <row r="58">
          <cell r="A58">
            <v>42</v>
          </cell>
          <cell r="B58" t="str">
            <v>Number of opinions to be filed………………</v>
          </cell>
          <cell r="C58">
            <v>6</v>
          </cell>
          <cell r="D58"/>
          <cell r="E58">
            <v>5</v>
          </cell>
          <cell r="F58"/>
          <cell r="G58">
            <v>3</v>
          </cell>
          <cell r="H58"/>
          <cell r="I58"/>
          <cell r="J58"/>
        </row>
        <row r="59">
          <cell r="A59"/>
          <cell r="B59"/>
          <cell r="C59"/>
          <cell r="D59"/>
          <cell r="E59"/>
          <cell r="F59"/>
          <cell r="G59"/>
          <cell r="H59"/>
          <cell r="I59"/>
          <cell r="J59"/>
        </row>
        <row r="60">
          <cell r="A60">
            <v>43</v>
          </cell>
          <cell r="B60" t="str">
            <v>Admissions to the bar………………………..</v>
          </cell>
          <cell r="C60">
            <v>450</v>
          </cell>
          <cell r="D60"/>
          <cell r="E60">
            <v>468</v>
          </cell>
          <cell r="F60"/>
          <cell r="G60">
            <v>408</v>
          </cell>
          <cell r="H60"/>
          <cell r="I60"/>
          <cell r="J60"/>
        </row>
        <row r="61">
          <cell r="A61"/>
          <cell r="B61" t="str">
            <v>On written motions……………………………</v>
          </cell>
          <cell r="C61">
            <v>371</v>
          </cell>
          <cell r="D61"/>
          <cell r="E61">
            <v>396</v>
          </cell>
          <cell r="F61"/>
          <cell r="G61">
            <v>334</v>
          </cell>
          <cell r="H61"/>
          <cell r="I61"/>
          <cell r="J61"/>
        </row>
        <row r="62">
          <cell r="A62"/>
          <cell r="B62" t="str">
            <v>In court…………………………………………</v>
          </cell>
          <cell r="C62">
            <v>79</v>
          </cell>
          <cell r="D62"/>
          <cell r="E62">
            <v>72</v>
          </cell>
          <cell r="F62"/>
          <cell r="G62">
            <v>74</v>
          </cell>
          <cell r="H62"/>
          <cell r="I62"/>
          <cell r="J62"/>
        </row>
        <row r="63">
          <cell r="A63"/>
          <cell r="B63"/>
          <cell r="C63"/>
          <cell r="D63"/>
          <cell r="E63"/>
          <cell r="F63"/>
          <cell r="G63"/>
          <cell r="H63"/>
          <cell r="I63"/>
          <cell r="J63"/>
        </row>
        <row r="64">
          <cell r="A64"/>
          <cell r="B64" t="str">
            <v xml:space="preserve">                                FOR INTERNAL COURT USE ONLY</v>
          </cell>
          <cell r="C64"/>
          <cell r="D64"/>
          <cell r="E64"/>
          <cell r="F64"/>
          <cell r="G64"/>
          <cell r="H64"/>
          <cell r="I64"/>
          <cell r="J64"/>
        </row>
        <row r="65">
          <cell r="A65"/>
          <cell r="B65"/>
          <cell r="C65"/>
          <cell r="D65"/>
          <cell r="E65"/>
          <cell r="F65"/>
          <cell r="G65"/>
          <cell r="H65"/>
          <cell r="I65"/>
          <cell r="J65"/>
        </row>
        <row r="66">
          <cell r="A66"/>
          <cell r="B66"/>
          <cell r="C66"/>
          <cell r="D66"/>
          <cell r="E66"/>
          <cell r="F66"/>
          <cell r="G66"/>
          <cell r="H66"/>
          <cell r="I66"/>
          <cell r="J66"/>
        </row>
        <row r="67">
          <cell r="A67"/>
          <cell r="B67" t="str">
            <v>* Includes 1(1h) for No. 25A312</v>
          </cell>
          <cell r="C67"/>
          <cell r="D67"/>
          <cell r="E67"/>
          <cell r="F67"/>
          <cell r="G67"/>
          <cell r="H67"/>
          <cell r="I67"/>
          <cell r="J67"/>
        </row>
        <row r="68">
          <cell r="A68"/>
          <cell r="B68"/>
          <cell r="C68"/>
          <cell r="D68"/>
          <cell r="E68"/>
          <cell r="F68"/>
          <cell r="G68"/>
          <cell r="H68"/>
          <cell r="I68"/>
          <cell r="J68"/>
        </row>
        <row r="69">
          <cell r="A69"/>
          <cell r="B69"/>
          <cell r="C69"/>
          <cell r="D69"/>
          <cell r="E69"/>
          <cell r="F69"/>
          <cell r="G69"/>
          <cell r="H69"/>
          <cell r="I69"/>
          <cell r="J69"/>
        </row>
        <row r="70">
          <cell r="A70"/>
          <cell r="B70"/>
          <cell r="C70"/>
          <cell r="D70"/>
          <cell r="E70"/>
          <cell r="F70"/>
          <cell r="G70"/>
          <cell r="H70"/>
          <cell r="I70"/>
          <cell r="J70"/>
        </row>
        <row r="71">
          <cell r="A71"/>
          <cell r="B71"/>
          <cell r="C71"/>
          <cell r="D71"/>
          <cell r="E71"/>
          <cell r="F71"/>
          <cell r="G71"/>
          <cell r="H71"/>
          <cell r="I71"/>
          <cell r="J71"/>
        </row>
        <row r="72">
          <cell r="A72"/>
          <cell r="B72"/>
          <cell r="C72"/>
          <cell r="D72"/>
          <cell r="E72"/>
          <cell r="F72"/>
          <cell r="G72"/>
          <cell r="H72"/>
          <cell r="I72"/>
          <cell r="J72"/>
        </row>
        <row r="73">
          <cell r="A73"/>
          <cell r="B73"/>
          <cell r="C73"/>
          <cell r="D73"/>
          <cell r="E73"/>
          <cell r="F73"/>
          <cell r="G73"/>
          <cell r="H73"/>
          <cell r="I73"/>
          <cell r="J73"/>
        </row>
        <row r="74">
          <cell r="A74"/>
          <cell r="B74"/>
          <cell r="C74"/>
          <cell r="D74"/>
          <cell r="E74"/>
          <cell r="F74"/>
          <cell r="G74"/>
          <cell r="H74"/>
          <cell r="I74"/>
          <cell r="J74"/>
        </row>
        <row r="75">
          <cell r="A75"/>
          <cell r="B75"/>
          <cell r="C75"/>
          <cell r="D75"/>
          <cell r="E75"/>
          <cell r="F75"/>
          <cell r="G75"/>
          <cell r="H75"/>
          <cell r="I75"/>
          <cell r="J75"/>
        </row>
        <row r="76">
          <cell r="A76"/>
          <cell r="B76"/>
          <cell r="C76"/>
          <cell r="D76"/>
          <cell r="E76"/>
          <cell r="F76"/>
          <cell r="G76"/>
          <cell r="H76"/>
          <cell r="I76"/>
          <cell r="J76"/>
        </row>
        <row r="77">
          <cell r="A77"/>
          <cell r="B77"/>
          <cell r="C77"/>
          <cell r="D77"/>
          <cell r="E77"/>
          <cell r="F77"/>
          <cell r="G77"/>
          <cell r="H77"/>
          <cell r="I77"/>
          <cell r="J77"/>
        </row>
        <row r="78">
          <cell r="A78"/>
          <cell r="B78"/>
          <cell r="C78"/>
          <cell r="D78"/>
          <cell r="E78"/>
          <cell r="F78"/>
          <cell r="G78"/>
          <cell r="H78"/>
          <cell r="I78"/>
          <cell r="J78"/>
        </row>
      </sheetData>
      <sheetData sheetId="5">
        <row r="16">
          <cell r="E16">
            <v>6129</v>
          </cell>
          <cell r="F16"/>
          <cell r="K16">
            <v>10</v>
          </cell>
          <cell r="L16"/>
          <cell r="Q16">
            <v>2137</v>
          </cell>
          <cell r="R16"/>
          <cell r="W16">
            <v>3982</v>
          </cell>
          <cell r="X16"/>
        </row>
        <row r="17">
          <cell r="E17">
            <v>5232</v>
          </cell>
          <cell r="F17"/>
          <cell r="K17">
            <v>6</v>
          </cell>
          <cell r="L17"/>
          <cell r="Q17">
            <v>1752</v>
          </cell>
          <cell r="R17"/>
          <cell r="W17">
            <v>3474</v>
          </cell>
          <cell r="X17"/>
        </row>
        <row r="18">
          <cell r="E18">
            <v>897</v>
          </cell>
          <cell r="F18"/>
          <cell r="K18">
            <v>4</v>
          </cell>
          <cell r="L18"/>
          <cell r="Q18">
            <v>385</v>
          </cell>
          <cell r="R18"/>
          <cell r="W18">
            <v>508</v>
          </cell>
          <cell r="X18"/>
        </row>
        <row r="21">
          <cell r="E21">
            <v>5797</v>
          </cell>
          <cell r="F21"/>
          <cell r="K21">
            <v>5</v>
          </cell>
          <cell r="L21"/>
          <cell r="Q21">
            <v>1996</v>
          </cell>
          <cell r="R21"/>
          <cell r="W21">
            <v>3796</v>
          </cell>
          <cell r="X21"/>
        </row>
        <row r="22">
          <cell r="E22">
            <v>5071</v>
          </cell>
          <cell r="F22"/>
          <cell r="K22">
            <v>1</v>
          </cell>
          <cell r="L22"/>
          <cell r="Q22">
            <v>1716</v>
          </cell>
          <cell r="R22"/>
          <cell r="W22">
            <v>3354</v>
          </cell>
          <cell r="X22"/>
        </row>
        <row r="23">
          <cell r="E23">
            <v>726</v>
          </cell>
          <cell r="F23"/>
          <cell r="K23">
            <v>4</v>
          </cell>
          <cell r="L23"/>
          <cell r="Q23">
            <v>280</v>
          </cell>
          <cell r="R23"/>
          <cell r="W23">
            <v>442</v>
          </cell>
          <cell r="X23"/>
        </row>
        <row r="26">
          <cell r="E26">
            <v>4882</v>
          </cell>
          <cell r="K26">
            <v>4</v>
          </cell>
          <cell r="Q26">
            <v>1529</v>
          </cell>
          <cell r="W26">
            <v>3349</v>
          </cell>
        </row>
        <row r="27">
          <cell r="E27">
            <v>4189</v>
          </cell>
          <cell r="K27">
            <v>3</v>
          </cell>
          <cell r="Q27">
            <v>1274</v>
          </cell>
          <cell r="W27">
            <v>2912</v>
          </cell>
        </row>
        <row r="28">
          <cell r="E28">
            <v>693</v>
          </cell>
          <cell r="K28">
            <v>1</v>
          </cell>
          <cell r="Q28">
            <v>255</v>
          </cell>
          <cell r="W28">
            <v>437</v>
          </cell>
        </row>
        <row r="31">
          <cell r="E31">
            <v>4917</v>
          </cell>
          <cell r="K31">
            <v>3</v>
          </cell>
          <cell r="Q31">
            <v>1630</v>
          </cell>
          <cell r="W31">
            <v>3284</v>
          </cell>
        </row>
        <row r="32">
          <cell r="E32">
            <v>4175</v>
          </cell>
          <cell r="K32">
            <v>2</v>
          </cell>
          <cell r="Q32">
            <v>1342</v>
          </cell>
          <cell r="W32">
            <v>2831</v>
          </cell>
        </row>
        <row r="33">
          <cell r="E33">
            <v>742</v>
          </cell>
          <cell r="K33">
            <v>1</v>
          </cell>
          <cell r="Q33">
            <v>288</v>
          </cell>
          <cell r="W33">
            <v>453</v>
          </cell>
        </row>
        <row r="39">
          <cell r="L39">
            <v>72</v>
          </cell>
          <cell r="P39">
            <v>70</v>
          </cell>
        </row>
        <row r="40">
          <cell r="L40">
            <v>69</v>
          </cell>
          <cell r="P40">
            <v>63</v>
          </cell>
        </row>
        <row r="41">
          <cell r="L41">
            <v>3</v>
          </cell>
          <cell r="P41">
            <v>7</v>
          </cell>
        </row>
        <row r="42">
          <cell r="L42" t="str">
            <v>-</v>
          </cell>
          <cell r="P42" t="str">
            <v>-</v>
          </cell>
        </row>
        <row r="43">
          <cell r="L43">
            <v>72</v>
          </cell>
          <cell r="P43">
            <v>74</v>
          </cell>
        </row>
        <row r="44">
          <cell r="L44">
            <v>91</v>
          </cell>
          <cell r="P44">
            <v>97</v>
          </cell>
        </row>
        <row r="45">
          <cell r="L45">
            <v>31</v>
          </cell>
          <cell r="P45"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48C6B-3665-49ED-B1B9-A610DB939079}">
  <dimension ref="A1:Z50"/>
  <sheetViews>
    <sheetView showGridLines="0" tabSelected="1" zoomScaleNormal="100" workbookViewId="0">
      <selection activeCell="A6" sqref="A6:B7"/>
    </sheetView>
  </sheetViews>
  <sheetFormatPr defaultRowHeight="11.25" x14ac:dyDescent="0.2"/>
  <cols>
    <col min="1" max="1" width="2.28515625" style="1" customWidth="1"/>
    <col min="2" max="2" width="22.28515625" style="1" customWidth="1"/>
    <col min="3" max="26" width="3.85546875" style="1" customWidth="1"/>
    <col min="27" max="16384" width="9.140625" style="1"/>
  </cols>
  <sheetData>
    <row r="1" spans="1:26" ht="13.5" customHeight="1" x14ac:dyDescent="0.2"/>
    <row r="2" spans="1:26" ht="13.5" customHeight="1" x14ac:dyDescent="0.2">
      <c r="A2" s="6" t="s">
        <v>18</v>
      </c>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2">
      <c r="A3" s="6" t="s">
        <v>17</v>
      </c>
      <c r="B3" s="6"/>
      <c r="C3" s="6"/>
      <c r="D3" s="6"/>
      <c r="E3" s="6"/>
      <c r="F3" s="6"/>
      <c r="G3" s="6"/>
      <c r="H3" s="6"/>
      <c r="I3" s="6"/>
      <c r="J3" s="6"/>
      <c r="K3" s="6"/>
      <c r="L3" s="6"/>
      <c r="M3" s="6"/>
      <c r="N3" s="6"/>
      <c r="O3" s="6"/>
      <c r="P3" s="6"/>
      <c r="Q3" s="6"/>
      <c r="R3" s="6"/>
      <c r="S3" s="6"/>
      <c r="T3" s="6"/>
      <c r="U3" s="6"/>
      <c r="V3" s="6"/>
      <c r="W3" s="6"/>
      <c r="X3" s="6"/>
      <c r="Y3" s="6"/>
      <c r="Z3" s="6"/>
    </row>
    <row r="4" spans="1:26" ht="13.5" customHeight="1" x14ac:dyDescent="0.2">
      <c r="A4" s="6" t="str">
        <f>"at Conclusion of October Terms, "&amp;(RIGHT('[1]Raw Data - Completed Term'!$A$1,4)-4)&amp;" Through "&amp;RIGHT('[1]Raw Data - Completed Term'!$A$1,4)</f>
        <v>at Conclusion of October Terms, 2020 Through 2024</v>
      </c>
      <c r="B4" s="6"/>
      <c r="C4" s="6"/>
      <c r="D4" s="6"/>
      <c r="E4" s="6"/>
      <c r="F4" s="6"/>
      <c r="G4" s="6"/>
      <c r="H4" s="6"/>
      <c r="I4" s="6"/>
      <c r="J4" s="6"/>
      <c r="K4" s="6"/>
      <c r="L4" s="6"/>
      <c r="M4" s="6"/>
      <c r="N4" s="6"/>
      <c r="O4" s="6"/>
      <c r="P4" s="6"/>
      <c r="Q4" s="6"/>
      <c r="R4" s="6"/>
      <c r="S4" s="6"/>
      <c r="T4" s="6"/>
      <c r="U4" s="6"/>
      <c r="V4" s="6"/>
      <c r="W4" s="6"/>
      <c r="X4" s="6"/>
      <c r="Y4" s="6"/>
      <c r="Z4" s="6"/>
    </row>
    <row r="5" spans="1:26" ht="13.5" customHeight="1" x14ac:dyDescent="0.2"/>
    <row r="6" spans="1:26" ht="13.5" customHeight="1" x14ac:dyDescent="0.2">
      <c r="A6" s="7" t="s">
        <v>8</v>
      </c>
      <c r="B6" s="8"/>
      <c r="C6" s="22" t="s">
        <v>16</v>
      </c>
      <c r="D6" s="7"/>
      <c r="E6" s="7"/>
      <c r="F6" s="7"/>
      <c r="G6" s="7"/>
      <c r="H6" s="7"/>
      <c r="I6" s="22" t="s">
        <v>15</v>
      </c>
      <c r="J6" s="7"/>
      <c r="K6" s="7"/>
      <c r="L6" s="7"/>
      <c r="M6" s="7"/>
      <c r="N6" s="7"/>
      <c r="O6" s="22" t="s">
        <v>14</v>
      </c>
      <c r="P6" s="7"/>
      <c r="Q6" s="7"/>
      <c r="R6" s="7"/>
      <c r="S6" s="7"/>
      <c r="T6" s="7"/>
      <c r="U6" s="22" t="s">
        <v>13</v>
      </c>
      <c r="V6" s="7"/>
      <c r="W6" s="7"/>
      <c r="X6" s="7"/>
      <c r="Y6" s="7"/>
      <c r="Z6" s="7"/>
    </row>
    <row r="7" spans="1:26" ht="13.5" customHeight="1" x14ac:dyDescent="0.2">
      <c r="A7" s="9"/>
      <c r="B7" s="10"/>
      <c r="C7" s="23"/>
      <c r="D7" s="9"/>
      <c r="E7" s="9"/>
      <c r="F7" s="9"/>
      <c r="G7" s="9"/>
      <c r="H7" s="9"/>
      <c r="I7" s="23"/>
      <c r="J7" s="9"/>
      <c r="K7" s="9"/>
      <c r="L7" s="9"/>
      <c r="M7" s="9"/>
      <c r="N7" s="9"/>
      <c r="O7" s="23"/>
      <c r="P7" s="9"/>
      <c r="Q7" s="9"/>
      <c r="R7" s="9"/>
      <c r="S7" s="9"/>
      <c r="T7" s="9"/>
      <c r="U7" s="23"/>
      <c r="V7" s="9"/>
      <c r="W7" s="9"/>
      <c r="X7" s="9"/>
      <c r="Y7" s="9"/>
      <c r="Z7" s="9"/>
    </row>
    <row r="8" spans="1:26" ht="3.75" customHeight="1" x14ac:dyDescent="0.2">
      <c r="A8" s="13"/>
      <c r="B8" s="13"/>
      <c r="C8" s="13"/>
      <c r="D8" s="13"/>
      <c r="E8" s="13"/>
      <c r="F8" s="13"/>
      <c r="G8" s="13"/>
      <c r="H8" s="13"/>
      <c r="I8" s="13"/>
      <c r="J8" s="13"/>
      <c r="K8" s="13"/>
      <c r="L8" s="13"/>
      <c r="M8" s="13"/>
      <c r="N8" s="13"/>
      <c r="O8" s="13"/>
      <c r="P8" s="13"/>
      <c r="Q8" s="13"/>
      <c r="R8" s="13"/>
      <c r="S8" s="13"/>
      <c r="T8" s="13"/>
      <c r="U8" s="13"/>
      <c r="V8" s="13"/>
      <c r="W8" s="13"/>
      <c r="X8" s="13"/>
      <c r="Y8" s="13"/>
      <c r="Z8" s="13"/>
    </row>
    <row r="9" spans="1:26" ht="11.25" customHeight="1" x14ac:dyDescent="0.2">
      <c r="A9" s="11"/>
      <c r="B9" s="11"/>
      <c r="C9" s="12"/>
      <c r="D9" s="12"/>
      <c r="E9" s="12"/>
      <c r="F9" s="12"/>
      <c r="G9" s="12"/>
      <c r="H9" s="12"/>
      <c r="I9" s="12"/>
      <c r="J9" s="12"/>
      <c r="K9" s="12"/>
      <c r="L9" s="12"/>
      <c r="M9" s="12"/>
      <c r="N9" s="12"/>
      <c r="O9" s="12"/>
      <c r="P9" s="12"/>
      <c r="Q9" s="12"/>
      <c r="R9" s="12"/>
      <c r="S9" s="12"/>
      <c r="T9" s="12"/>
      <c r="U9" s="12"/>
      <c r="V9" s="12"/>
      <c r="W9" s="12"/>
      <c r="X9" s="12"/>
      <c r="Y9" s="12"/>
      <c r="Z9" s="12"/>
    </row>
    <row r="10" spans="1:26" ht="11.25" customHeight="1" x14ac:dyDescent="0.2">
      <c r="B10" s="5">
        <f>RIGHT('[1]Raw Data - Completed Term'!$A$1,4)-4</f>
        <v>2020</v>
      </c>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ht="11.25" customHeight="1" x14ac:dyDescent="0.2">
      <c r="A11" s="19" t="s">
        <v>12</v>
      </c>
      <c r="B11" s="19"/>
      <c r="C11" s="12"/>
      <c r="D11" s="12"/>
      <c r="E11" s="21">
        <f>IF('[1]Raw Data - Prior Year A-1'!E16:F16=0,"-",'[1]Raw Data - Prior Year A-1'!E16:F16)</f>
        <v>6129</v>
      </c>
      <c r="F11" s="21"/>
      <c r="G11" s="12"/>
      <c r="H11" s="12"/>
      <c r="I11" s="12"/>
      <c r="J11" s="12"/>
      <c r="K11" s="21">
        <f>IF('[1]Raw Data - Prior Year A-1'!K16:L16=0,"-",'[1]Raw Data - Prior Year A-1'!K16:L16)</f>
        <v>10</v>
      </c>
      <c r="L11" s="21"/>
      <c r="M11" s="12"/>
      <c r="N11" s="12"/>
      <c r="O11" s="12"/>
      <c r="P11" s="12"/>
      <c r="Q11" s="21">
        <f>IF('[1]Raw Data - Prior Year A-1'!Q16:R16=0,"-",'[1]Raw Data - Prior Year A-1'!Q16:R16)</f>
        <v>2137</v>
      </c>
      <c r="R11" s="21"/>
      <c r="S11" s="12"/>
      <c r="T11" s="12"/>
      <c r="U11" s="12"/>
      <c r="V11" s="12"/>
      <c r="W11" s="21">
        <f>IF('[1]Raw Data - Prior Year A-1'!W16:X16=0,"-",'[1]Raw Data - Prior Year A-1'!W16:X16)</f>
        <v>3982</v>
      </c>
      <c r="X11" s="21"/>
      <c r="Y11" s="12"/>
      <c r="Z11" s="12"/>
    </row>
    <row r="12" spans="1:26" ht="11.25" customHeight="1" x14ac:dyDescent="0.2">
      <c r="A12" s="19" t="s">
        <v>11</v>
      </c>
      <c r="B12" s="19"/>
      <c r="C12" s="12"/>
      <c r="D12" s="12"/>
      <c r="E12" s="21">
        <f>IF('[1]Raw Data - Prior Year A-1'!E17:F17=0,"-",'[1]Raw Data - Prior Year A-1'!E17:F17)</f>
        <v>5232</v>
      </c>
      <c r="F12" s="21"/>
      <c r="G12" s="12"/>
      <c r="H12" s="12"/>
      <c r="I12" s="12"/>
      <c r="J12" s="12"/>
      <c r="K12" s="21">
        <f>IF('[1]Raw Data - Prior Year A-1'!K17:L17=0,"-",'[1]Raw Data - Prior Year A-1'!K17:L17)</f>
        <v>6</v>
      </c>
      <c r="L12" s="21"/>
      <c r="M12" s="12"/>
      <c r="N12" s="12"/>
      <c r="O12" s="12"/>
      <c r="P12" s="12"/>
      <c r="Q12" s="21">
        <f>IF('[1]Raw Data - Prior Year A-1'!Q17:R17=0,"-",'[1]Raw Data - Prior Year A-1'!Q17:R17)</f>
        <v>1752</v>
      </c>
      <c r="R12" s="21"/>
      <c r="S12" s="12"/>
      <c r="T12" s="12"/>
      <c r="U12" s="12"/>
      <c r="V12" s="12"/>
      <c r="W12" s="21">
        <f>IF('[1]Raw Data - Prior Year A-1'!W17:X17=0,"-",'[1]Raw Data - Prior Year A-1'!W17:X17)</f>
        <v>3474</v>
      </c>
      <c r="X12" s="21"/>
      <c r="Y12" s="12"/>
      <c r="Z12" s="12"/>
    </row>
    <row r="13" spans="1:26" ht="11.25" customHeight="1" x14ac:dyDescent="0.2">
      <c r="A13" s="19" t="s">
        <v>10</v>
      </c>
      <c r="B13" s="19"/>
      <c r="C13" s="12"/>
      <c r="D13" s="12"/>
      <c r="E13" s="21">
        <f>IF('[1]Raw Data - Prior Year A-1'!E18:F18=0,"-",'[1]Raw Data - Prior Year A-1'!E18:F18)</f>
        <v>897</v>
      </c>
      <c r="F13" s="21"/>
      <c r="G13" s="12"/>
      <c r="H13" s="12"/>
      <c r="I13" s="12"/>
      <c r="J13" s="12"/>
      <c r="K13" s="21">
        <f>IF('[1]Raw Data - Prior Year A-1'!K18:L18=0,"-",'[1]Raw Data - Prior Year A-1'!K18:L18)</f>
        <v>4</v>
      </c>
      <c r="L13" s="21"/>
      <c r="M13" s="12"/>
      <c r="N13" s="12"/>
      <c r="O13" s="12"/>
      <c r="P13" s="12"/>
      <c r="Q13" s="21">
        <f>IF('[1]Raw Data - Prior Year A-1'!Q18:R18=0,"-",'[1]Raw Data - Prior Year A-1'!Q18:R18)</f>
        <v>385</v>
      </c>
      <c r="R13" s="21"/>
      <c r="S13" s="12"/>
      <c r="T13" s="12"/>
      <c r="U13" s="12"/>
      <c r="V13" s="12"/>
      <c r="W13" s="21">
        <f>IF('[1]Raw Data - Prior Year A-1'!W18:X18=0,"-",'[1]Raw Data - Prior Year A-1'!W18:X18)</f>
        <v>508</v>
      </c>
      <c r="X13" s="21"/>
      <c r="Y13" s="12"/>
      <c r="Z13" s="12"/>
    </row>
    <row r="14" spans="1:26" ht="11.25" customHeight="1" x14ac:dyDescent="0.2">
      <c r="A14" s="14"/>
      <c r="B14" s="14"/>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ht="11.25" customHeight="1" x14ac:dyDescent="0.2">
      <c r="B15" s="5">
        <f>RIGHT('[1]Raw Data - Completed Term'!$A$1,4)-3</f>
        <v>2021</v>
      </c>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1.25" customHeight="1" x14ac:dyDescent="0.2">
      <c r="A16" s="19" t="s">
        <v>12</v>
      </c>
      <c r="B16" s="19"/>
      <c r="C16" s="12"/>
      <c r="D16" s="12"/>
      <c r="E16" s="21">
        <f>IF('[1]Raw Data - Prior Year A-1'!E21:F21=0,"-",'[1]Raw Data - Prior Year A-1'!E21:F21)</f>
        <v>5797</v>
      </c>
      <c r="F16" s="21"/>
      <c r="G16" s="12"/>
      <c r="H16" s="12"/>
      <c r="I16" s="12"/>
      <c r="J16" s="12"/>
      <c r="K16" s="21">
        <f>IF('[1]Raw Data - Prior Year A-1'!K21:L21=0,"-",'[1]Raw Data - Prior Year A-1'!K21:L21)</f>
        <v>5</v>
      </c>
      <c r="L16" s="21"/>
      <c r="M16" s="12"/>
      <c r="N16" s="12"/>
      <c r="O16" s="12"/>
      <c r="P16" s="12"/>
      <c r="Q16" s="21">
        <f>IF('[1]Raw Data - Prior Year A-1'!Q21:R21=0,"-",'[1]Raw Data - Prior Year A-1'!Q21:R21)</f>
        <v>1996</v>
      </c>
      <c r="R16" s="21"/>
      <c r="S16" s="12"/>
      <c r="T16" s="12"/>
      <c r="U16" s="12"/>
      <c r="V16" s="12"/>
      <c r="W16" s="21">
        <f>IF('[1]Raw Data - Prior Year A-1'!W21:X21=0,"-",'[1]Raw Data - Prior Year A-1'!W21:X21)</f>
        <v>3796</v>
      </c>
      <c r="X16" s="21"/>
      <c r="Y16" s="12"/>
      <c r="Z16" s="12"/>
    </row>
    <row r="17" spans="1:26" ht="11.25" customHeight="1" x14ac:dyDescent="0.2">
      <c r="A17" s="19" t="s">
        <v>11</v>
      </c>
      <c r="B17" s="19"/>
      <c r="C17" s="12"/>
      <c r="D17" s="12"/>
      <c r="E17" s="21">
        <f>IF('[1]Raw Data - Prior Year A-1'!E22:F22=0,"-",'[1]Raw Data - Prior Year A-1'!E22:F22)</f>
        <v>5071</v>
      </c>
      <c r="F17" s="21"/>
      <c r="G17" s="12"/>
      <c r="H17" s="12"/>
      <c r="I17" s="12"/>
      <c r="J17" s="12"/>
      <c r="K17" s="21">
        <f>IF('[1]Raw Data - Prior Year A-1'!K22:L22=0,"-",'[1]Raw Data - Prior Year A-1'!K22:L22)</f>
        <v>1</v>
      </c>
      <c r="L17" s="21"/>
      <c r="M17" s="12"/>
      <c r="N17" s="12"/>
      <c r="O17" s="12"/>
      <c r="P17" s="12"/>
      <c r="Q17" s="21">
        <f>IF('[1]Raw Data - Prior Year A-1'!Q22:R22=0,"-",'[1]Raw Data - Prior Year A-1'!Q22:R22)</f>
        <v>1716</v>
      </c>
      <c r="R17" s="21"/>
      <c r="S17" s="12"/>
      <c r="T17" s="12"/>
      <c r="U17" s="12"/>
      <c r="V17" s="12"/>
      <c r="W17" s="21">
        <f>IF('[1]Raw Data - Prior Year A-1'!W22:X22=0,"-",'[1]Raw Data - Prior Year A-1'!W22:X22)</f>
        <v>3354</v>
      </c>
      <c r="X17" s="21"/>
      <c r="Y17" s="12"/>
      <c r="Z17" s="12"/>
    </row>
    <row r="18" spans="1:26" ht="11.25" customHeight="1" x14ac:dyDescent="0.2">
      <c r="A18" s="19" t="s">
        <v>10</v>
      </c>
      <c r="B18" s="19"/>
      <c r="C18" s="12"/>
      <c r="D18" s="12"/>
      <c r="E18" s="21">
        <f>IF('[1]Raw Data - Prior Year A-1'!E23:F23=0,"-",'[1]Raw Data - Prior Year A-1'!E23:F23)</f>
        <v>726</v>
      </c>
      <c r="F18" s="21"/>
      <c r="G18" s="12"/>
      <c r="H18" s="12"/>
      <c r="I18" s="12"/>
      <c r="J18" s="12"/>
      <c r="K18" s="21">
        <f>IF('[1]Raw Data - Prior Year A-1'!K23:L23=0,"-",'[1]Raw Data - Prior Year A-1'!K23:L23)</f>
        <v>4</v>
      </c>
      <c r="L18" s="21"/>
      <c r="M18" s="12"/>
      <c r="N18" s="12"/>
      <c r="O18" s="12"/>
      <c r="P18" s="12"/>
      <c r="Q18" s="21">
        <f>IF('[1]Raw Data - Prior Year A-1'!Q23:R23=0,"-",'[1]Raw Data - Prior Year A-1'!Q23:R23)</f>
        <v>280</v>
      </c>
      <c r="R18" s="21"/>
      <c r="S18" s="12"/>
      <c r="T18" s="12"/>
      <c r="U18" s="12"/>
      <c r="V18" s="12"/>
      <c r="W18" s="21">
        <f>IF('[1]Raw Data - Prior Year A-1'!W23:X23=0,"-",'[1]Raw Data - Prior Year A-1'!W23:X23)</f>
        <v>442</v>
      </c>
      <c r="X18" s="21"/>
      <c r="Y18" s="12"/>
      <c r="Z18" s="12"/>
    </row>
    <row r="19" spans="1:26" ht="11.25" customHeight="1" x14ac:dyDescent="0.2">
      <c r="A19" s="14"/>
      <c r="B19" s="14"/>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1.25" customHeight="1" x14ac:dyDescent="0.2">
      <c r="B20" s="5">
        <f>RIGHT('[1]Raw Data - Completed Term'!$A$1,4)-2</f>
        <v>2022</v>
      </c>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1.25" customHeight="1" x14ac:dyDescent="0.2">
      <c r="A21" s="19" t="str">
        <f>IF(E21&lt;&gt;'[1]Raw Data - Prior Year A-1'!E26,"Number of Cases on Docket "&amp;CHAR(185),IF(K21&lt;&gt;'[1]Raw Data - Prior Year A-1'!K26,"Number of Cases on Docket "&amp;CHAR(185),IF(Q21&lt;&gt;'[1]Raw Data - Prior Year A-1'!Q26,"Number of Cases on Docket "&amp;CHAR(185),IF(W21&lt;&gt;'[1]Raw Data - Prior Year A-1'!W26,"Number of Cases on Docket "&amp;CHAR(185),"Number of Cases on Docket"))))</f>
        <v>Number of Cases on Docket</v>
      </c>
      <c r="B21" s="19"/>
      <c r="C21" s="12"/>
      <c r="D21" s="12"/>
      <c r="E21" s="16">
        <f>IF(VLOOKUP(24,'[1]Raw Data - Completed Term'!$A$1:$J$100,7,FALSE)=0,"-",VLOOKUP(24,'[1]Raw Data - Completed Term'!$A$1:$J$100,7,FALSE))</f>
        <v>4882</v>
      </c>
      <c r="F21" s="16"/>
      <c r="G21" s="18"/>
      <c r="H21" s="18"/>
      <c r="I21" s="18"/>
      <c r="J21" s="18"/>
      <c r="K21" s="16">
        <f>IF(VLOOKUP(21,'[1]Raw Data - Completed Term'!$A$1:$J$100,7,FALSE)=0,"-",VLOOKUP(21,'[1]Raw Data - Completed Term'!$A$1:$J$100,7,FALSE))</f>
        <v>4</v>
      </c>
      <c r="L21" s="16"/>
      <c r="M21" s="18"/>
      <c r="N21" s="18"/>
      <c r="O21" s="18"/>
      <c r="P21" s="18"/>
      <c r="Q21" s="16">
        <f>IF(VLOOKUP(3,'[1]Raw Data - Completed Term'!$A$1:$J$100,7,FALSE)=0,"-",VLOOKUP(3,'[1]Raw Data - Completed Term'!$A$1:$J$100,7,FALSE))</f>
        <v>1529</v>
      </c>
      <c r="R21" s="16"/>
      <c r="S21" s="18"/>
      <c r="T21" s="18"/>
      <c r="U21" s="18"/>
      <c r="V21" s="18"/>
      <c r="W21" s="16">
        <f>IF(VLOOKUP(12,'[1]Raw Data - Completed Term'!$A$1:$J$100,7,FALSE)=0,"-",VLOOKUP(12,'[1]Raw Data - Completed Term'!$A$1:$J$100,7,FALSE))</f>
        <v>3349</v>
      </c>
      <c r="X21" s="16"/>
      <c r="Y21" s="12"/>
      <c r="Z21" s="12"/>
    </row>
    <row r="22" spans="1:26" ht="11.25" customHeight="1" x14ac:dyDescent="0.2">
      <c r="A22" s="19" t="str">
        <f>IF(E22&lt;&gt;'[1]Raw Data - Prior Year A-1'!E27,"Cases Disposed of "&amp;CHAR(185),IF(K22&lt;&gt;'[1]Raw Data - Prior Year A-1'!K27,"Cases Disposed of "&amp;CHAR(185),IF(Q22&lt;&gt;'[1]Raw Data - Prior Year A-1'!Q27,"Cases Disposed of "&amp;CHAR(185),IF(W22&lt;&gt;'[1]Raw Data - Prior Year A-1'!W27,"Cases Disposed of "&amp;CHAR(185),"Cases Disposed of"))))</f>
        <v>Cases Disposed of</v>
      </c>
      <c r="B22" s="19"/>
      <c r="C22" s="12"/>
      <c r="D22" s="12"/>
      <c r="E22" s="16">
        <f>IF(((VLOOKUP(8,'[1]Raw Data - Completed Term'!$A$1:$J$100,7,FALSE)+VLOOKUP(17,'[1]Raw Data - Completed Term'!$A$1:$J$100,7,FALSE)+VLOOKUP(22,'[1]Raw Data - Completed Term'!$A$1:$J$100,7,FALSE))-(VLOOKUP(4,'[1]Raw Data - Completed Term'!$A$1:$J$100,5,FALSE)+VLOOKUP(13,'[1]Raw Data - Completed Term'!$A$1:$J$100,5,FALSE)))=0,"-",((VLOOKUP(8,'[1]Raw Data - Completed Term'!$A$1:$J$100,7,FALSE)+VLOOKUP(17,'[1]Raw Data - Completed Term'!$A$1:$J$100,7,FALSE)+VLOOKUP(22,'[1]Raw Data - Completed Term'!$A$1:$J$100,7,FALSE))-(VLOOKUP(4,'[1]Raw Data - Completed Term'!$A$1:$J$100,5,FALSE)+VLOOKUP(13,'[1]Raw Data - Completed Term'!$A$1:$J$100,5,FALSE))))</f>
        <v>4189</v>
      </c>
      <c r="F22" s="16"/>
      <c r="G22" s="18"/>
      <c r="H22" s="18"/>
      <c r="I22" s="18"/>
      <c r="J22" s="18"/>
      <c r="K22" s="16">
        <f>IF(VLOOKUP(22,'[1]Raw Data - Completed Term'!$A$1:$J$100,7,FALSE)=0,"-",VLOOKUP(22,'[1]Raw Data - Completed Term'!$A$1:$J$100,7,FALSE))</f>
        <v>3</v>
      </c>
      <c r="L22" s="16"/>
      <c r="M22" s="18"/>
      <c r="N22" s="18"/>
      <c r="O22" s="18"/>
      <c r="P22" s="18"/>
      <c r="Q22" s="16">
        <f>IF(VLOOKUP(8,'[1]Raw Data - Completed Term'!$A$1:$J$100,7,FALSE)-VLOOKUP(4,'[1]Raw Data - Completed Term'!$A$1:$J$100,5,FALSE)=0,"-",VLOOKUP(8,'[1]Raw Data - Completed Term'!$A$1:$J$100,7,FALSE)-VLOOKUP(4,'[1]Raw Data - Completed Term'!$A$1:$J$100,5,FALSE))</f>
        <v>1274</v>
      </c>
      <c r="R22" s="16"/>
      <c r="S22" s="18"/>
      <c r="T22" s="18"/>
      <c r="U22" s="18"/>
      <c r="V22" s="18"/>
      <c r="W22" s="16">
        <f>IF(VLOOKUP(17,'[1]Raw Data - Completed Term'!$A$1:$J$100,7,FALSE)-VLOOKUP(13,'[1]Raw Data - Completed Term'!$A$1:$J$100,5,FALSE)=0,"-",VLOOKUP(17,'[1]Raw Data - Completed Term'!$A$1:$J$100,7,FALSE)-VLOOKUP(13,'[1]Raw Data - Completed Term'!$A$1:$J$100,5,FALSE))</f>
        <v>2912</v>
      </c>
      <c r="X22" s="16"/>
      <c r="Y22" s="12"/>
      <c r="Z22" s="12"/>
    </row>
    <row r="23" spans="1:26" ht="11.25" customHeight="1" x14ac:dyDescent="0.2">
      <c r="A23" s="19" t="str">
        <f>IF(E23&lt;&gt;'[1]Raw Data - Prior Year A-1'!E28,"Number Remaining on Docket "&amp;CHAR(185),IF(K23&lt;&gt;'[1]Raw Data - Prior Year A-1'!K28,"Number Remaining on Docket "&amp;CHAR(185),IF(Q23&lt;&gt;'[1]Raw Data - Prior Year A-1'!Q28,"Number Remaining on Docket "&amp;CHAR(185),IF(W23&lt;&gt;'[1]Raw Data - Prior Year A-1'!W28,"Number Remaining on Docket "&amp;CHAR(185),"Number Remaining on Docket"))))</f>
        <v>Number Remaining on Docket</v>
      </c>
      <c r="B23" s="19"/>
      <c r="C23" s="12"/>
      <c r="D23" s="12"/>
      <c r="E23" s="16">
        <f>IF((VLOOKUP(9,'[1]Raw Data - Completed Term'!$A$1:$J$100,7,FALSE)+VLOOKUP(18,'[1]Raw Data - Completed Term'!$A$1:$J$100,7,FALSE)+VLOOKUP(23,'[1]Raw Data - Completed Term'!$A$1:$J$100,7,FALSE)+VLOOKUP(4,'[1]Raw Data - Completed Term'!$A$1:$J$100,5,FALSE)+VLOOKUP(13,'[1]Raw Data - Completed Term'!$A$1:$J$100,5,FALSE))=0,"-",(VLOOKUP(9,'[1]Raw Data - Completed Term'!$A$1:$J$100,7,FALSE)+VLOOKUP(18,'[1]Raw Data - Completed Term'!$A$1:$J$100,7,FALSE)+VLOOKUP(23,'[1]Raw Data - Completed Term'!$A$1:$J$100,7,FALSE)+VLOOKUP(4,'[1]Raw Data - Completed Term'!$A$1:$J$100,5,FALSE)+VLOOKUP(13,'[1]Raw Data - Completed Term'!$A$1:$J$100,5,FALSE)))</f>
        <v>693</v>
      </c>
      <c r="F23" s="16"/>
      <c r="G23" s="18"/>
      <c r="H23" s="18"/>
      <c r="I23" s="18"/>
      <c r="J23" s="18"/>
      <c r="K23" s="16">
        <f>IF(VLOOKUP(23,'[1]Raw Data - Completed Term'!$A$1:$J$100,7,FALSE)=0,"-",VLOOKUP(23,'[1]Raw Data - Completed Term'!$A$1:$J$100,7,FALSE))</f>
        <v>1</v>
      </c>
      <c r="L23" s="16"/>
      <c r="M23" s="18"/>
      <c r="N23" s="18"/>
      <c r="O23" s="18"/>
      <c r="P23" s="18"/>
      <c r="Q23" s="16">
        <f>IF(VLOOKUP(9,'[1]Raw Data - Completed Term'!$A$1:$J$100,7,FALSE)+VLOOKUP(4,'[1]Raw Data - Completed Term'!$A$1:$J$100,5,FALSE)=0,"-",VLOOKUP(9,'[1]Raw Data - Completed Term'!$A$1:$J$100,7,FALSE)+VLOOKUP(4,'[1]Raw Data - Completed Term'!$A$1:$J$100,5,FALSE))</f>
        <v>255</v>
      </c>
      <c r="R23" s="16"/>
      <c r="S23" s="18"/>
      <c r="T23" s="18"/>
      <c r="U23" s="18"/>
      <c r="V23" s="18"/>
      <c r="W23" s="16">
        <f>IF(VLOOKUP(18,'[1]Raw Data - Completed Term'!$A$1:$J$100,7,FALSE)+VLOOKUP(13,'[1]Raw Data - Completed Term'!$A$1:$J$100,5,FALSE)=0,"-",VLOOKUP(18,'[1]Raw Data - Completed Term'!$A$1:$J$100,7,FALSE)+VLOOKUP(13,'[1]Raw Data - Completed Term'!$A$1:$J$100,5,FALSE))</f>
        <v>437</v>
      </c>
      <c r="X23" s="16"/>
      <c r="Y23" s="12"/>
      <c r="Z23" s="12"/>
    </row>
    <row r="24" spans="1:26" ht="11.25" customHeight="1" x14ac:dyDescent="0.2">
      <c r="A24" s="14"/>
      <c r="B24" s="14"/>
      <c r="C24" s="12"/>
      <c r="D24" s="12"/>
      <c r="E24" s="18"/>
      <c r="F24" s="18"/>
      <c r="G24" s="18"/>
      <c r="H24" s="18"/>
      <c r="I24" s="18"/>
      <c r="J24" s="18"/>
      <c r="K24" s="18"/>
      <c r="L24" s="18"/>
      <c r="M24" s="18"/>
      <c r="N24" s="18"/>
      <c r="O24" s="18"/>
      <c r="P24" s="18"/>
      <c r="Q24" s="18"/>
      <c r="R24" s="18"/>
      <c r="S24" s="18"/>
      <c r="T24" s="18"/>
      <c r="U24" s="18"/>
      <c r="V24" s="18"/>
      <c r="W24" s="18"/>
      <c r="X24" s="18"/>
      <c r="Y24" s="12"/>
      <c r="Z24" s="12"/>
    </row>
    <row r="25" spans="1:26" ht="11.25" customHeight="1" x14ac:dyDescent="0.2">
      <c r="B25" s="5">
        <f>RIGHT('[1]Raw Data - Completed Term'!$A$1,4)-1</f>
        <v>2023</v>
      </c>
      <c r="C25" s="12"/>
      <c r="D25" s="12"/>
      <c r="E25" s="18"/>
      <c r="F25" s="18"/>
      <c r="G25" s="18"/>
      <c r="H25" s="18"/>
      <c r="I25" s="18"/>
      <c r="J25" s="18"/>
      <c r="K25" s="18"/>
      <c r="L25" s="18"/>
      <c r="M25" s="18"/>
      <c r="N25" s="18"/>
      <c r="O25" s="18"/>
      <c r="P25" s="18"/>
      <c r="Q25" s="18"/>
      <c r="R25" s="18"/>
      <c r="S25" s="18"/>
      <c r="T25" s="18"/>
      <c r="U25" s="18"/>
      <c r="V25" s="18"/>
      <c r="W25" s="18"/>
      <c r="X25" s="18"/>
      <c r="Y25" s="12"/>
      <c r="Z25" s="12"/>
    </row>
    <row r="26" spans="1:26" ht="11.25" customHeight="1" x14ac:dyDescent="0.2">
      <c r="A26" s="19" t="str">
        <f>IF(E26&lt;&gt;'[1]Raw Data - Prior Year A-1'!E31,"Number of Cases on Docket "&amp;CHAR(185),IF(K26&lt;&gt;'[1]Raw Data - Prior Year A-1'!K31,"Number of Cases on Docket "&amp;CHAR(185),IF(Q26&lt;&gt;'[1]Raw Data - Prior Year A-1'!Q31,"Number of Cases on Docket "&amp;CHAR(185),IF(W26&lt;&gt;'[1]Raw Data - Prior Year A-1'!W31,"Number of Cases on Docket "&amp;CHAR(185),"Number of Cases on Docket"))))</f>
        <v>Number of Cases on Docket</v>
      </c>
      <c r="B26" s="19"/>
      <c r="C26" s="12"/>
      <c r="D26" s="12"/>
      <c r="E26" s="16">
        <f>IF(VLOOKUP(24,'[1]Raw Data - Completed Term'!$A$1:$J$100,5,FALSE)=0,"-",VLOOKUP(24,'[1]Raw Data - Completed Term'!$A$1:$J$100,5,FALSE))</f>
        <v>4917</v>
      </c>
      <c r="F26" s="16"/>
      <c r="G26" s="18"/>
      <c r="H26" s="18"/>
      <c r="I26" s="18"/>
      <c r="J26" s="18"/>
      <c r="K26" s="16">
        <f>IF(VLOOKUP(21,'[1]Raw Data - Completed Term'!$A$1:$J$100,5,FALSE)=0,"-",VLOOKUP(21,'[1]Raw Data - Completed Term'!$A$1:$J$100,5,FALSE))</f>
        <v>3</v>
      </c>
      <c r="L26" s="16"/>
      <c r="M26" s="18"/>
      <c r="N26" s="18"/>
      <c r="O26" s="18"/>
      <c r="P26" s="18"/>
      <c r="Q26" s="16">
        <f>IF(VLOOKUP(3,'[1]Raw Data - Completed Term'!$A$1:$J$100,5,FALSE)=0,"-",VLOOKUP(3,'[1]Raw Data - Completed Term'!$A$1:$J$100,5,FALSE))</f>
        <v>1630</v>
      </c>
      <c r="R26" s="16"/>
      <c r="S26" s="18"/>
      <c r="T26" s="18"/>
      <c r="U26" s="18"/>
      <c r="V26" s="18"/>
      <c r="W26" s="16">
        <f>IF(VLOOKUP(12,'[1]Raw Data - Completed Term'!$A$1:$J$100,5,FALSE)=0,"-",VLOOKUP(12,'[1]Raw Data - Completed Term'!$A$1:$J$100,5,FALSE))</f>
        <v>3284</v>
      </c>
      <c r="X26" s="16"/>
      <c r="Y26" s="12"/>
      <c r="Z26" s="12"/>
    </row>
    <row r="27" spans="1:26" ht="11.25" customHeight="1" x14ac:dyDescent="0.2">
      <c r="A27" s="19" t="str">
        <f>IF(E27&lt;&gt;'[1]Raw Data - Prior Year A-1'!E32,"Cases Disposed of "&amp;CHAR(185),IF(K27&lt;&gt;'[1]Raw Data - Prior Year A-1'!K32,"Cases Disposed of "&amp;CHAR(185),IF(Q27&lt;&gt;'[1]Raw Data - Prior Year A-1'!Q32,"Cases Disposed of "&amp;CHAR(185),IF(W27&lt;&gt;'[1]Raw Data - Prior Year A-1'!W32,"Cases Disposed of "&amp;CHAR(185),"Cases Disposed of"))))</f>
        <v>Cases Disposed of</v>
      </c>
      <c r="B27" s="19"/>
      <c r="C27" s="12"/>
      <c r="D27" s="12"/>
      <c r="E27" s="16">
        <f>IF(((VLOOKUP(8,'[1]Raw Data - Completed Term'!$A$1:$J$100,5,FALSE)+VLOOKUP(17,'[1]Raw Data - Completed Term'!$A$1:$J$100,5,FALSE)+VLOOKUP(22,'[1]Raw Data - Completed Term'!$A$1:$J$100,5,FALSE))-(VLOOKUP(4,'[1]Raw Data - Completed Term'!$A$1:$J$100,3,FALSE)+VLOOKUP(13,'[1]Raw Data - Completed Term'!$A$1:$J$100,3,FALSE)))=0,"-",((VLOOKUP(8,'[1]Raw Data - Completed Term'!$A$1:$J$100,5,FALSE)+VLOOKUP(17,'[1]Raw Data - Completed Term'!$A$1:$J$100,5,FALSE)+VLOOKUP(22,'[1]Raw Data - Completed Term'!$A$1:$J$100,5,FALSE))-(VLOOKUP(4,'[1]Raw Data - Completed Term'!$A$1:$J$100,3,FALSE)+VLOOKUP(13,'[1]Raw Data - Completed Term'!$A$1:$J$100,3,FALSE))))</f>
        <v>4175</v>
      </c>
      <c r="F27" s="16"/>
      <c r="G27" s="18"/>
      <c r="H27" s="18"/>
      <c r="I27" s="18"/>
      <c r="J27" s="18"/>
      <c r="K27" s="16">
        <f>IF(VLOOKUP(22,'[1]Raw Data - Completed Term'!$A$1:$J$100,5,FALSE)=0,"-",VLOOKUP(22,'[1]Raw Data - Completed Term'!$A$1:$J$100,5,FALSE))</f>
        <v>2</v>
      </c>
      <c r="L27" s="16"/>
      <c r="M27" s="18"/>
      <c r="N27" s="18"/>
      <c r="O27" s="18"/>
      <c r="P27" s="18"/>
      <c r="Q27" s="16">
        <f>IF(VLOOKUP(8,'[1]Raw Data - Completed Term'!$A$1:$J$100,5,FALSE)-VLOOKUP(4,'[1]Raw Data - Completed Term'!$A$1:$J$100,3,FALSE)=0,"-",VLOOKUP(8,'[1]Raw Data - Completed Term'!$A$1:$J$100,5,FALSE)-VLOOKUP(4,'[1]Raw Data - Completed Term'!$A$1:$J$100,3,FALSE))</f>
        <v>1342</v>
      </c>
      <c r="R27" s="16"/>
      <c r="S27" s="18"/>
      <c r="T27" s="18"/>
      <c r="U27" s="18"/>
      <c r="V27" s="18"/>
      <c r="W27" s="16">
        <f>IF(VLOOKUP(17,'[1]Raw Data - Completed Term'!$A$1:$J$100,5,FALSE)-VLOOKUP(13,'[1]Raw Data - Completed Term'!$A$1:$J$100,3,FALSE)=0,"-",VLOOKUP(17,'[1]Raw Data - Completed Term'!$A$1:$J$100,5,FALSE)-VLOOKUP(13,'[1]Raw Data - Completed Term'!$A$1:$J$100,3,FALSE))</f>
        <v>2831</v>
      </c>
      <c r="X27" s="16"/>
      <c r="Y27" s="12"/>
      <c r="Z27" s="12"/>
    </row>
    <row r="28" spans="1:26" ht="11.25" customHeight="1" x14ac:dyDescent="0.2">
      <c r="A28" s="19" t="str">
        <f>IF(E28&lt;&gt;'[1]Raw Data - Prior Year A-1'!E33,"Number Remaining on Docket "&amp;CHAR(185),IF(K28&lt;&gt;'[1]Raw Data - Prior Year A-1'!K33,"Number Remaining on Docket "&amp;CHAR(185),IF(Q28&lt;&gt;'[1]Raw Data - Prior Year A-1'!Q33,"Number Remaining on Docket "&amp;CHAR(185),IF(W28&lt;&gt;'[1]Raw Data - Prior Year A-1'!W33,"Number Remaining on Docket "&amp;CHAR(185),"Number Remaining on Docket"))))</f>
        <v>Number Remaining on Docket</v>
      </c>
      <c r="B28" s="19"/>
      <c r="C28" s="12"/>
      <c r="D28" s="12"/>
      <c r="E28" s="16">
        <f>IF((VLOOKUP(9,'[1]Raw Data - Completed Term'!$A$1:$J$100,5,FALSE)+VLOOKUP(18,'[1]Raw Data - Completed Term'!$A$1:$J$100,5,FALSE)+VLOOKUP(23,'[1]Raw Data - Completed Term'!$A$1:$J$100,5,FALSE)+VLOOKUP(4,'[1]Raw Data - Completed Term'!$A$1:$J$100,3,FALSE)+VLOOKUP(13,'[1]Raw Data - Completed Term'!$A$1:$J$100,3,FALSE))=0,"-",(VLOOKUP(9,'[1]Raw Data - Completed Term'!$A$1:$J$100,5,FALSE)+VLOOKUP(18,'[1]Raw Data - Completed Term'!$A$1:$J$100,5,FALSE)+VLOOKUP(23,'[1]Raw Data - Completed Term'!$A$1:$J$100,5,FALSE)+VLOOKUP(4,'[1]Raw Data - Completed Term'!$A$1:$J$100,3,FALSE)+VLOOKUP(13,'[1]Raw Data - Completed Term'!$A$1:$J$100,3,FALSE)))</f>
        <v>742</v>
      </c>
      <c r="F28" s="16"/>
      <c r="G28" s="18"/>
      <c r="H28" s="18"/>
      <c r="I28" s="18"/>
      <c r="J28" s="18"/>
      <c r="K28" s="16">
        <f>IF(VLOOKUP(23,'[1]Raw Data - Completed Term'!$A$1:$J$100,5,FALSE)=0,"-",VLOOKUP(23,'[1]Raw Data - Completed Term'!$A$1:$J$100,5,FALSE))</f>
        <v>1</v>
      </c>
      <c r="L28" s="16"/>
      <c r="M28" s="18"/>
      <c r="N28" s="18"/>
      <c r="O28" s="18"/>
      <c r="P28" s="18"/>
      <c r="Q28" s="16">
        <f>IF(VLOOKUP(9,'[1]Raw Data - Completed Term'!$A$1:$J$100,5,FALSE)+VLOOKUP(4,'[1]Raw Data - Completed Term'!$A$1:$J$100,3,FALSE)=0,"-",VLOOKUP(9,'[1]Raw Data - Completed Term'!$A$1:$J$100,5,FALSE)+VLOOKUP(4,'[1]Raw Data - Completed Term'!$A$1:$J$100,3,FALSE))</f>
        <v>288</v>
      </c>
      <c r="R28" s="16"/>
      <c r="S28" s="18"/>
      <c r="T28" s="18"/>
      <c r="U28" s="18"/>
      <c r="V28" s="18"/>
      <c r="W28" s="16">
        <f>IF(VLOOKUP(18,'[1]Raw Data - Completed Term'!$A$1:$J$100,5,FALSE)+VLOOKUP(13,'[1]Raw Data - Completed Term'!$A$1:$J$100,3,FALSE)=0,"-",VLOOKUP(18,'[1]Raw Data - Completed Term'!$A$1:$J$100,5,FALSE)+VLOOKUP(13,'[1]Raw Data - Completed Term'!$A$1:$J$100,3,FALSE))</f>
        <v>453</v>
      </c>
      <c r="X28" s="16"/>
      <c r="Y28" s="12"/>
      <c r="Z28" s="12"/>
    </row>
    <row r="29" spans="1:26" ht="11.25" customHeight="1" x14ac:dyDescent="0.2">
      <c r="A29" s="14"/>
      <c r="B29" s="14"/>
      <c r="C29" s="12"/>
      <c r="D29" s="12"/>
      <c r="E29" s="18"/>
      <c r="F29" s="18"/>
      <c r="G29" s="18"/>
      <c r="H29" s="18"/>
      <c r="I29" s="18"/>
      <c r="J29" s="18"/>
      <c r="K29" s="18"/>
      <c r="L29" s="18"/>
      <c r="M29" s="18"/>
      <c r="N29" s="18"/>
      <c r="O29" s="18"/>
      <c r="P29" s="18"/>
      <c r="Q29" s="18"/>
      <c r="R29" s="18"/>
      <c r="S29" s="18"/>
      <c r="T29" s="18"/>
      <c r="U29" s="18"/>
      <c r="V29" s="18"/>
      <c r="W29" s="18"/>
      <c r="X29" s="18"/>
      <c r="Y29" s="12"/>
      <c r="Z29" s="12"/>
    </row>
    <row r="30" spans="1:26" ht="11.25" customHeight="1" x14ac:dyDescent="0.2">
      <c r="B30" s="5" t="str">
        <f>RIGHT('[1]Raw Data - Completed Term'!$A$1,4)</f>
        <v>2024</v>
      </c>
      <c r="C30" s="12"/>
      <c r="D30" s="12"/>
      <c r="E30" s="18"/>
      <c r="F30" s="18"/>
      <c r="G30" s="18"/>
      <c r="H30" s="18"/>
      <c r="I30" s="18"/>
      <c r="J30" s="18"/>
      <c r="K30" s="18"/>
      <c r="L30" s="18"/>
      <c r="M30" s="18"/>
      <c r="N30" s="18"/>
      <c r="O30" s="18"/>
      <c r="P30" s="18"/>
      <c r="Q30" s="18"/>
      <c r="R30" s="18"/>
      <c r="S30" s="18"/>
      <c r="T30" s="18"/>
      <c r="U30" s="18"/>
      <c r="V30" s="18"/>
      <c r="W30" s="18"/>
      <c r="X30" s="18"/>
      <c r="Y30" s="12"/>
      <c r="Z30" s="12"/>
    </row>
    <row r="31" spans="1:26" ht="11.25" customHeight="1" x14ac:dyDescent="0.2">
      <c r="A31" s="19" t="s">
        <v>12</v>
      </c>
      <c r="B31" s="19"/>
      <c r="C31" s="12"/>
      <c r="D31" s="12"/>
      <c r="E31" s="16">
        <f>IF(VLOOKUP(24,'[1]Raw Data - Completed Term'!$A$1:$J$100,3,FALSE)=0,"-",VLOOKUP(24,'[1]Raw Data - Completed Term'!$A$1:$J$100,3,FALSE))</f>
        <v>4598</v>
      </c>
      <c r="F31" s="16"/>
      <c r="G31" s="18"/>
      <c r="H31" s="18"/>
      <c r="I31" s="18"/>
      <c r="J31" s="18"/>
      <c r="K31" s="16">
        <f>IF(VLOOKUP(21,'[1]Raw Data - Completed Term'!$A$1:$J$100,3,FALSE)=0,"-",VLOOKUP(21,'[1]Raw Data - Completed Term'!$A$1:$J$100,3,FALSE))</f>
        <v>3</v>
      </c>
      <c r="L31" s="16"/>
      <c r="M31" s="18"/>
      <c r="N31" s="18"/>
      <c r="O31" s="18"/>
      <c r="P31" s="18"/>
      <c r="Q31" s="16">
        <f>IF(VLOOKUP(3,'[1]Raw Data - Completed Term'!$A$1:$J$100,3,FALSE)=0,"-",VLOOKUP(3,'[1]Raw Data - Completed Term'!$A$1:$J$100,3,FALSE))</f>
        <v>1615</v>
      </c>
      <c r="R31" s="16"/>
      <c r="S31" s="18"/>
      <c r="T31" s="18"/>
      <c r="U31" s="18"/>
      <c r="V31" s="18"/>
      <c r="W31" s="16">
        <f>IF(VLOOKUP(12,'[1]Raw Data - Completed Term'!$A$1:$J$100,3,FALSE)=0,"-",VLOOKUP(12,'[1]Raw Data - Completed Term'!$A$1:$J$100,3,FALSE))</f>
        <v>2980</v>
      </c>
      <c r="X31" s="16"/>
      <c r="Y31" s="12"/>
      <c r="Z31" s="12"/>
    </row>
    <row r="32" spans="1:26" ht="11.25" customHeight="1" x14ac:dyDescent="0.2">
      <c r="A32" s="19" t="s">
        <v>11</v>
      </c>
      <c r="B32" s="19"/>
      <c r="C32" s="12"/>
      <c r="D32" s="12"/>
      <c r="E32" s="16">
        <f>IF(((VLOOKUP(8,'[1]Raw Data - Completed Term'!$A$1:$J$100,3,FALSE)+VLOOKUP(17,'[1]Raw Data - Completed Term'!$A$1:$J$100,3,FALSE)+VLOOKUP(22,'[1]Raw Data - Completed Term'!$A$1:$J$100,3,FALSE))-(VLOOKUP(4,'[1]Raw Data - Next Term'!$A$1:$J$100,3,FALSE)+VLOOKUP(13,'[1]Raw Data - Next Term'!$A$1:$J$100,3,FALSE)))=0,"-",((VLOOKUP(8,'[1]Raw Data - Completed Term'!$A$1:$J$100,3,FALSE)+VLOOKUP(17,'[1]Raw Data - Completed Term'!$A$1:$J$100,3,FALSE)+VLOOKUP(22,'[1]Raw Data - Completed Term'!$A$1:$J$100,3,FALSE))-(VLOOKUP(4,'[1]Raw Data - Next Term'!$A$1:$J$100,3,FALSE)+VLOOKUP(13,'[1]Raw Data - Next Term'!$A$1:$J$100,3,FALSE))))</f>
        <v>3994</v>
      </c>
      <c r="F32" s="16"/>
      <c r="G32" s="18"/>
      <c r="H32" s="18"/>
      <c r="I32" s="18"/>
      <c r="J32" s="18"/>
      <c r="K32" s="16">
        <f>IF(VLOOKUP(22,'[1]Raw Data - Completed Term'!$A$1:$J$100,3,FALSE)=0,"-",VLOOKUP(22,'[1]Raw Data - Completed Term'!$A$1:$J$100,3,FALSE))</f>
        <v>3</v>
      </c>
      <c r="L32" s="16"/>
      <c r="M32" s="18"/>
      <c r="N32" s="18"/>
      <c r="O32" s="18"/>
      <c r="P32" s="18"/>
      <c r="Q32" s="16">
        <f>IF(VLOOKUP(8,'[1]Raw Data - Completed Term'!$A$1:$J$100,3,FALSE)-VLOOKUP(4,'[1]Raw Data - Next Term'!$A$1:$J$100,3,FALSE)=0,"-",VLOOKUP(8,'[1]Raw Data - Completed Term'!$A$1:$J$100,3,FALSE)-VLOOKUP(4,'[1]Raw Data - Next Term'!$A$1:$J$100,3,FALSE))</f>
        <v>1341</v>
      </c>
      <c r="R32" s="16"/>
      <c r="S32" s="18"/>
      <c r="T32" s="18"/>
      <c r="U32" s="18"/>
      <c r="V32" s="18"/>
      <c r="W32" s="16">
        <f>IF(VLOOKUP(17,'[1]Raw Data - Completed Term'!$A$1:$J$100,3,FALSE)-VLOOKUP(13,'[1]Raw Data - Next Term'!$A$1:$J$100,3,FALSE)=0,"-",VLOOKUP(17,'[1]Raw Data - Completed Term'!$A$1:$J$100,3,FALSE)-VLOOKUP(13,'[1]Raw Data - Next Term'!$A$1:$J$100,3,FALSE))</f>
        <v>2650</v>
      </c>
      <c r="X32" s="16"/>
      <c r="Y32" s="12"/>
      <c r="Z32" s="12"/>
    </row>
    <row r="33" spans="1:26" ht="11.25" customHeight="1" x14ac:dyDescent="0.2">
      <c r="A33" s="19" t="s">
        <v>10</v>
      </c>
      <c r="B33" s="19"/>
      <c r="C33" s="12"/>
      <c r="D33" s="12"/>
      <c r="E33" s="16">
        <f>IF((VLOOKUP(9,'[1]Raw Data - Completed Term'!$A$1:$J$100,3,FALSE)+VLOOKUP(18,'[1]Raw Data - Completed Term'!$A$1:$J$100,3,FALSE)+VLOOKUP(23,'[1]Raw Data - Completed Term'!$A$1:$J$100,3,FALSE)+VLOOKUP(4,'[1]Raw Data - Next Term'!$A$1:$J$100,3,FALSE)+VLOOKUP(13,'[1]Raw Data - Next Term'!$A$1:$J$100,3,FALSE))=0,"-",(VLOOKUP(9,'[1]Raw Data - Completed Term'!$A$1:$J$100,3,FALSE)+VLOOKUP(18,'[1]Raw Data - Completed Term'!$A$1:$J$100,3,FALSE)+VLOOKUP(23,'[1]Raw Data - Completed Term'!$A$1:$J$100,3,FALSE)+VLOOKUP(4,'[1]Raw Data - Next Term'!$A$1:$J$100,3,FALSE)+VLOOKUP(13,'[1]Raw Data - Next Term'!$A$1:$J$100,3,FALSE)))</f>
        <v>604</v>
      </c>
      <c r="F33" s="16"/>
      <c r="G33" s="18"/>
      <c r="H33" s="18"/>
      <c r="I33" s="18"/>
      <c r="J33" s="18"/>
      <c r="K33" s="16" t="str">
        <f>IF(VLOOKUP(23,'[1]Raw Data - Completed Term'!$A$1:$J$100,3,FALSE)=0,"-",VLOOKUP(23,'[1]Raw Data - Completed Term'!$A$1:$J$100,3,FALSE))</f>
        <v>-</v>
      </c>
      <c r="L33" s="16"/>
      <c r="M33" s="18"/>
      <c r="N33" s="18"/>
      <c r="O33" s="18"/>
      <c r="P33" s="18"/>
      <c r="Q33" s="16">
        <f>IF(VLOOKUP(9,'[1]Raw Data - Completed Term'!$A$1:$J$100,3,FALSE)+VLOOKUP(4,'[1]Raw Data - Next Term'!$A$1:$J$100,3,FALSE)=0,"-",VLOOKUP(9,'[1]Raw Data - Completed Term'!$A$1:$J$100,3,FALSE)+VLOOKUP(4,'[1]Raw Data - Next Term'!$A$1:$J$100,3,FALSE))</f>
        <v>274</v>
      </c>
      <c r="R33" s="16"/>
      <c r="S33" s="18"/>
      <c r="T33" s="18"/>
      <c r="U33" s="18"/>
      <c r="V33" s="18"/>
      <c r="W33" s="16">
        <f>IF(VLOOKUP(18,'[1]Raw Data - Completed Term'!$A$1:$J$100,3,FALSE)+VLOOKUP(13,'[1]Raw Data - Next Term'!$A$1:$J$100,3,FALSE)=0,"-",VLOOKUP(18,'[1]Raw Data - Completed Term'!$A$1:$J$100,3,FALSE)+VLOOKUP(13,'[1]Raw Data - Next Term'!$A$1:$J$100,3,FALSE))</f>
        <v>330</v>
      </c>
      <c r="X33" s="16"/>
      <c r="Y33" s="12"/>
      <c r="Z33" s="12"/>
    </row>
    <row r="34" spans="1:26" ht="11.25" customHeight="1" thickBot="1" x14ac:dyDescent="0.25">
      <c r="A34" s="19"/>
      <c r="B34" s="19"/>
      <c r="C34" s="12"/>
      <c r="D34" s="12"/>
      <c r="E34" s="17"/>
      <c r="F34" s="17"/>
      <c r="G34" s="12"/>
      <c r="H34" s="12"/>
      <c r="I34" s="12"/>
      <c r="J34" s="12"/>
      <c r="K34" s="17"/>
      <c r="L34" s="17"/>
      <c r="M34" s="12"/>
      <c r="N34" s="12"/>
      <c r="O34" s="12"/>
      <c r="P34" s="12"/>
      <c r="Q34" s="17"/>
      <c r="R34" s="17"/>
      <c r="S34" s="12"/>
      <c r="T34" s="12"/>
      <c r="U34" s="12"/>
      <c r="V34" s="12"/>
      <c r="W34" s="17"/>
      <c r="X34" s="17"/>
      <c r="Y34" s="12"/>
      <c r="Z34" s="12"/>
    </row>
    <row r="35" spans="1:26" ht="13.5" customHeight="1" x14ac:dyDescent="0.2">
      <c r="A35" s="26"/>
      <c r="B35" s="26"/>
      <c r="C35" s="26"/>
      <c r="D35" s="26"/>
      <c r="E35" s="26"/>
      <c r="F35" s="26"/>
      <c r="G35" s="24" t="s">
        <v>9</v>
      </c>
      <c r="H35" s="25"/>
      <c r="I35" s="25"/>
      <c r="J35" s="25"/>
      <c r="K35" s="25"/>
      <c r="L35" s="25"/>
      <c r="M35" s="25"/>
      <c r="N35" s="25"/>
      <c r="O35" s="25"/>
      <c r="P35" s="25"/>
      <c r="Q35" s="25"/>
      <c r="R35" s="25"/>
      <c r="S35" s="25"/>
      <c r="T35" s="25"/>
      <c r="U35" s="25"/>
      <c r="V35" s="25"/>
      <c r="W35" s="25"/>
      <c r="X35" s="25"/>
      <c r="Y35" s="25"/>
      <c r="Z35" s="25"/>
    </row>
    <row r="36" spans="1:26" ht="15" customHeight="1" x14ac:dyDescent="0.2">
      <c r="A36" s="30" t="s">
        <v>8</v>
      </c>
      <c r="B36" s="30"/>
      <c r="C36" s="30"/>
      <c r="D36" s="30"/>
      <c r="E36" s="30"/>
      <c r="F36" s="31"/>
      <c r="G36" s="28">
        <f>RIGHT('[1]Raw Data - Completed Term'!$A$1,4)-4</f>
        <v>2020</v>
      </c>
      <c r="H36" s="29"/>
      <c r="I36" s="29"/>
      <c r="J36" s="29"/>
      <c r="K36" s="28">
        <f>RIGHT('[1]Raw Data - Completed Term'!$A$1,4)-3</f>
        <v>2021</v>
      </c>
      <c r="L36" s="29"/>
      <c r="M36" s="29"/>
      <c r="N36" s="29"/>
      <c r="O36" s="28">
        <f>RIGHT('[1]Raw Data - Completed Term'!$A$1,4)-2</f>
        <v>2022</v>
      </c>
      <c r="P36" s="29"/>
      <c r="Q36" s="29"/>
      <c r="R36" s="29"/>
      <c r="S36" s="28">
        <f>RIGHT('[1]Raw Data - Completed Term'!$A$1,4)-1</f>
        <v>2023</v>
      </c>
      <c r="T36" s="29"/>
      <c r="U36" s="29"/>
      <c r="V36" s="29"/>
      <c r="W36" s="28" t="str">
        <f>RIGHT('[1]Raw Data - Completed Term'!$A$1,4)</f>
        <v>2024</v>
      </c>
      <c r="X36" s="29"/>
      <c r="Y36" s="29"/>
      <c r="Z36" s="29"/>
    </row>
    <row r="37" spans="1:26" ht="3.75" customHeight="1" x14ac:dyDescent="0.2">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1.25" customHeight="1" x14ac:dyDescent="0.2">
      <c r="A38" s="11"/>
      <c r="B38" s="11"/>
      <c r="C38" s="11"/>
      <c r="D38" s="11"/>
      <c r="E38" s="11"/>
      <c r="F38" s="11"/>
      <c r="H38" s="11"/>
      <c r="I38" s="11"/>
      <c r="L38" s="11"/>
      <c r="M38" s="11"/>
      <c r="P38" s="11"/>
      <c r="Q38" s="11"/>
      <c r="R38" s="4"/>
      <c r="S38" s="4"/>
      <c r="T38" s="11"/>
      <c r="U38" s="11"/>
      <c r="X38" s="11"/>
      <c r="Y38" s="11"/>
    </row>
    <row r="39" spans="1:26" ht="11.25" customHeight="1" x14ac:dyDescent="0.2">
      <c r="A39" s="19" t="s">
        <v>7</v>
      </c>
      <c r="B39" s="19"/>
      <c r="C39" s="19"/>
      <c r="D39" s="19"/>
      <c r="E39" s="19"/>
      <c r="F39" s="19"/>
      <c r="G39" s="4"/>
      <c r="H39" s="21">
        <f>IF('[1]Raw Data - Prior Year A-1'!L39=0,"-",'[1]Raw Data - Prior Year A-1'!L39)</f>
        <v>72</v>
      </c>
      <c r="I39" s="21"/>
      <c r="J39" s="4"/>
      <c r="K39" s="4"/>
      <c r="L39" s="21">
        <f>IF('[1]Raw Data - Prior Year A-1'!P39=0,"-",'[1]Raw Data - Prior Year A-1'!P39)</f>
        <v>70</v>
      </c>
      <c r="M39" s="21"/>
      <c r="N39" s="4"/>
      <c r="O39" s="4"/>
      <c r="P39" s="16">
        <f>IF(VLOOKUP(30,'[1]Raw Data - Completed Term'!$A$1:$J$100,7,FALSE)=0,"-", VLOOKUP(30,'[1]Raw Data - Completed Term'!$A$1:$J$100,7,FALSE))</f>
        <v>68</v>
      </c>
      <c r="Q39" s="16"/>
      <c r="R39" s="3"/>
      <c r="S39" s="3"/>
      <c r="T39" s="16">
        <f>IF(VLOOKUP(30,'[1]Raw Data - Completed Term'!$A$1:$J$100,5,FALSE)=0,"-",VLOOKUP(30,'[1]Raw Data - Completed Term'!$A$1:$J$100,5,FALSE))</f>
        <v>69</v>
      </c>
      <c r="U39" s="16"/>
      <c r="V39" s="3"/>
      <c r="W39" s="3"/>
      <c r="X39" s="16">
        <f>IF(VLOOKUP(30,'[1]Raw Data - Completed Term'!$A$1:$J$100,3,FALSE)=0,"-",VLOOKUP(30,'[1]Raw Data - Completed Term'!$A$1:$J$100,3,FALSE))</f>
        <v>73</v>
      </c>
      <c r="Y39" s="16"/>
    </row>
    <row r="40" spans="1:26" ht="11.25" customHeight="1" x14ac:dyDescent="0.2">
      <c r="A40" s="19" t="s">
        <v>6</v>
      </c>
      <c r="B40" s="19"/>
      <c r="C40" s="19"/>
      <c r="D40" s="19"/>
      <c r="E40" s="19"/>
      <c r="F40" s="19"/>
      <c r="G40" s="4"/>
      <c r="H40" s="21">
        <f>IF('[1]Raw Data - Prior Year A-1'!L40=0,"-",'[1]Raw Data - Prior Year A-1'!L40)</f>
        <v>69</v>
      </c>
      <c r="I40" s="21"/>
      <c r="J40" s="4"/>
      <c r="K40" s="4"/>
      <c r="L40" s="21">
        <f>IF('[1]Raw Data - Prior Year A-1'!P40=0,"-",'[1]Raw Data - Prior Year A-1'!P40)</f>
        <v>63</v>
      </c>
      <c r="M40" s="21"/>
      <c r="N40" s="4"/>
      <c r="O40" s="4"/>
      <c r="P40" s="16">
        <f>IF(VLOOKUP(36,'[1]Raw Data - Completed Term'!$A$1:$J$100,7,FALSE)=0,"-",VLOOKUP(36,'[1]Raw Data - Completed Term'!$A$1:$J$100,7,FALSE))</f>
        <v>66</v>
      </c>
      <c r="Q40" s="16"/>
      <c r="R40" s="3"/>
      <c r="S40" s="3"/>
      <c r="T40" s="16">
        <f>IF(VLOOKUP(36,'[1]Raw Data - Completed Term'!$A$1:$J$100,5,FALSE)=0,"-",VLOOKUP(36,'[1]Raw Data - Completed Term'!$A$1:$J$100,5,FALSE))</f>
        <v>64</v>
      </c>
      <c r="U40" s="16"/>
      <c r="V40" s="3"/>
      <c r="W40" s="3"/>
      <c r="X40" s="16">
        <f>IF(VLOOKUP(36,'[1]Raw Data - Completed Term'!$A$1:$J$100,3,FALSE)=0,"-",VLOOKUP(36,'[1]Raw Data - Completed Term'!$A$1:$J$100,3,FALSE))</f>
        <v>64</v>
      </c>
      <c r="Y40" s="16"/>
    </row>
    <row r="41" spans="1:26" ht="11.25" customHeight="1" x14ac:dyDescent="0.2">
      <c r="A41" s="19" t="s">
        <v>5</v>
      </c>
      <c r="B41" s="19"/>
      <c r="C41" s="19"/>
      <c r="D41" s="19"/>
      <c r="E41" s="19"/>
      <c r="F41" s="19"/>
      <c r="G41" s="4"/>
      <c r="H41" s="21">
        <f>IF('[1]Raw Data - Prior Year A-1'!L41=0,"-",'[1]Raw Data - Prior Year A-1'!L41)</f>
        <v>3</v>
      </c>
      <c r="I41" s="21"/>
      <c r="J41" s="4"/>
      <c r="K41" s="4"/>
      <c r="L41" s="21">
        <f>IF('[1]Raw Data - Prior Year A-1'!P41=0,"-",'[1]Raw Data - Prior Year A-1'!P41)</f>
        <v>7</v>
      </c>
      <c r="M41" s="21"/>
      <c r="N41" s="4"/>
      <c r="O41" s="4"/>
      <c r="P41" s="16">
        <f>IF(VLOOKUP(37,'[1]Raw Data - Completed Term'!$A$1:$J$100,7,FALSE)=0,"-",VLOOKUP(37,'[1]Raw Data - Completed Term'!$A$1:$J$100,7,FALSE))</f>
        <v>2</v>
      </c>
      <c r="Q41" s="16"/>
      <c r="R41" s="3"/>
      <c r="S41" s="3"/>
      <c r="T41" s="16">
        <f>IF(VLOOKUP(37,'[1]Raw Data - Completed Term'!$A$1:$J$100,5,FALSE)=0,"-",VLOOKUP(37,'[1]Raw Data - Completed Term'!$A$1:$J$100,5,FALSE))</f>
        <v>5</v>
      </c>
      <c r="U41" s="16"/>
      <c r="V41" s="3"/>
      <c r="W41" s="3"/>
      <c r="X41" s="16">
        <f>IF(VLOOKUP(37,'[1]Raw Data - Completed Term'!$A$1:$J$100,3,FALSE)=0,"-",VLOOKUP(37,'[1]Raw Data - Completed Term'!$A$1:$J$100,3,FALSE))</f>
        <v>7</v>
      </c>
      <c r="Y41" s="16"/>
    </row>
    <row r="42" spans="1:26" ht="11.25" customHeight="1" x14ac:dyDescent="0.2">
      <c r="A42" s="19" t="s">
        <v>4</v>
      </c>
      <c r="B42" s="19"/>
      <c r="C42" s="19"/>
      <c r="D42" s="19"/>
      <c r="E42" s="19"/>
      <c r="F42" s="19"/>
      <c r="G42" s="4"/>
      <c r="H42" s="21" t="str">
        <f>IF('[1]Raw Data - Prior Year A-1'!L42=0,"-",'[1]Raw Data - Prior Year A-1'!L42)</f>
        <v>-</v>
      </c>
      <c r="I42" s="21"/>
      <c r="J42" s="4"/>
      <c r="K42" s="4"/>
      <c r="L42" s="21" t="str">
        <f>IF('[1]Raw Data - Prior Year A-1'!P42=0,"-",'[1]Raw Data - Prior Year A-1'!P42)</f>
        <v>-</v>
      </c>
      <c r="M42" s="21"/>
      <c r="N42" s="4"/>
      <c r="O42" s="4"/>
      <c r="P42" s="16" t="str">
        <f>IF(VLOOKUP(38,'[1]Raw Data - Completed Term'!$A$1:$J$100,7,FALSE)=0,"-",VLOOKUP(38,'[1]Raw Data - Completed Term'!$A$1:$J$100,7,FALSE))</f>
        <v>-</v>
      </c>
      <c r="Q42" s="16"/>
      <c r="R42" s="3"/>
      <c r="S42" s="3"/>
      <c r="T42" s="16" t="str">
        <f>IF(VLOOKUP(38,'[1]Raw Data - Completed Term'!$A$1:$J$100,5,FALSE)=0,"-",VLOOKUP(38,'[1]Raw Data - Completed Term'!$A$1:$J$100,5,FALSE))</f>
        <v>-</v>
      </c>
      <c r="U42" s="16"/>
      <c r="V42" s="3"/>
      <c r="W42" s="3"/>
      <c r="X42" s="16">
        <f>IF(VLOOKUP(38,'[1]Raw Data - Completed Term'!$A$1:$J$100,3,FALSE)=0,"-",VLOOKUP(38,'[1]Raw Data - Completed Term'!$A$1:$J$100,3,FALSE))</f>
        <v>2</v>
      </c>
      <c r="Y42" s="16"/>
    </row>
    <row r="43" spans="1:26" ht="11.25" customHeight="1" x14ac:dyDescent="0.2">
      <c r="A43" s="19" t="s">
        <v>3</v>
      </c>
      <c r="B43" s="19"/>
      <c r="C43" s="19"/>
      <c r="D43" s="19"/>
      <c r="E43" s="19"/>
      <c r="F43" s="19"/>
      <c r="G43" s="4"/>
      <c r="H43" s="21">
        <f>IF('[1]Raw Data - Prior Year A-1'!L43=0,"-",'[1]Raw Data - Prior Year A-1'!L43)</f>
        <v>72</v>
      </c>
      <c r="I43" s="21"/>
      <c r="J43" s="4"/>
      <c r="K43" s="4"/>
      <c r="L43" s="21">
        <f>IF('[1]Raw Data - Prior Year A-1'!P43=0,"-",'[1]Raw Data - Prior Year A-1'!P43)</f>
        <v>74</v>
      </c>
      <c r="M43" s="21"/>
      <c r="N43" s="4"/>
      <c r="O43" s="4"/>
      <c r="P43" s="16">
        <f>IF(VLOOKUP(26,'[1]Raw Data - Completed Term'!$A$1:$J$100,7,FALSE)=0,"-",VLOOKUP(26,'[1]Raw Data - Completed Term'!$A$1:$J$100,7,FALSE))</f>
        <v>61</v>
      </c>
      <c r="Q43" s="16"/>
      <c r="R43" s="3"/>
      <c r="S43" s="3"/>
      <c r="T43" s="16">
        <f>IF(VLOOKUP(26,'[1]Raw Data - Completed Term'!$A$1:$J$100,5,FALSE)=0,"-",VLOOKUP(26,'[1]Raw Data - Completed Term'!$A$1:$J$100,5,FALSE))</f>
        <v>69</v>
      </c>
      <c r="U43" s="16"/>
      <c r="V43" s="3"/>
      <c r="W43" s="3"/>
      <c r="X43" s="16">
        <f>IF(VLOOKUP(26,'[1]Raw Data - Completed Term'!$A$1:$J$100,3,FALSE)=0,"-",VLOOKUP(26,'[1]Raw Data - Completed Term'!$A$1:$J$100,3,FALSE))</f>
        <v>70</v>
      </c>
      <c r="Y43" s="16"/>
    </row>
    <row r="44" spans="1:26" ht="11.25" customHeight="1" x14ac:dyDescent="0.2">
      <c r="A44" s="19" t="s">
        <v>2</v>
      </c>
      <c r="B44" s="19"/>
      <c r="C44" s="19"/>
      <c r="D44" s="19"/>
      <c r="E44" s="19"/>
      <c r="F44" s="19"/>
      <c r="G44" s="4"/>
      <c r="H44" s="21">
        <f>IF('[1]Raw Data - Prior Year A-1'!L44=0,"-",'[1]Raw Data - Prior Year A-1'!L44)</f>
        <v>91</v>
      </c>
      <c r="I44" s="21"/>
      <c r="J44" s="4"/>
      <c r="K44" s="4"/>
      <c r="L44" s="21">
        <f>IF('[1]Raw Data - Prior Year A-1'!P44=0,"-",'[1]Raw Data - Prior Year A-1'!P44)</f>
        <v>97</v>
      </c>
      <c r="M44" s="21"/>
      <c r="N44" s="4"/>
      <c r="O44" s="4"/>
      <c r="P44" s="16">
        <f>IF(VLOOKUP(6,'[1]Raw Data - Completed Term'!$A$1:$J$100,7,FALSE)+VLOOKUP(15,'[1]Raw Data - Completed Term'!$A$1:$J$100,7,FALSE)=0,"-",VLOOKUP(6,'[1]Raw Data - Completed Term'!$A$1:$J$100,7,FALSE)+VLOOKUP(15,'[1]Raw Data - Completed Term'!$A$1:$J$100,7,FALSE))</f>
        <v>57</v>
      </c>
      <c r="Q44" s="16"/>
      <c r="R44" s="3"/>
      <c r="S44" s="3"/>
      <c r="T44" s="16">
        <f>IF(VLOOKUP(6,'[1]Raw Data - Completed Term'!$A$1:$J$100,5,FALSE)+VLOOKUP(15,'[1]Raw Data - Completed Term'!$A$1:$J$100,5,FALSE)=0,"-",VLOOKUP(6,'[1]Raw Data - Completed Term'!$A$1:$J$100,5,FALSE)+VLOOKUP(15,'[1]Raw Data - Completed Term'!$A$1:$J$100,5,FALSE))</f>
        <v>57</v>
      </c>
      <c r="U44" s="16"/>
      <c r="V44" s="3"/>
      <c r="W44" s="3"/>
      <c r="X44" s="16">
        <f>IF(VLOOKUP(6,'[1]Raw Data - Completed Term'!$A$1:$J$100,3,FALSE)+VLOOKUP(15,'[1]Raw Data - Completed Term'!$A$1:$J$100,3,FALSE)=0,"-",VLOOKUP(6,'[1]Raw Data - Completed Term'!$A$1:$J$100,3,FALSE)+VLOOKUP(15,'[1]Raw Data - Completed Term'!$A$1:$J$100,3,FALSE))</f>
        <v>66</v>
      </c>
      <c r="Y44" s="16"/>
    </row>
    <row r="45" spans="1:26" ht="11.25" customHeight="1" x14ac:dyDescent="0.2">
      <c r="A45" s="19" t="s">
        <v>1</v>
      </c>
      <c r="B45" s="19"/>
      <c r="C45" s="19"/>
      <c r="D45" s="19"/>
      <c r="E45" s="19"/>
      <c r="F45" s="19"/>
      <c r="G45" s="4"/>
      <c r="H45" s="21">
        <f>IF('[1]Raw Data - Prior Year A-1'!L45=0,"-",'[1]Raw Data - Prior Year A-1'!L45)</f>
        <v>31</v>
      </c>
      <c r="I45" s="21"/>
      <c r="J45" s="4"/>
      <c r="K45" s="4"/>
      <c r="L45" s="21" t="str">
        <f>IF('[1]Raw Data - Prior Year A-1'!P45=0,"-",'[1]Raw Data - Prior Year A-1'!P45)</f>
        <v>-</v>
      </c>
      <c r="M45" s="21"/>
      <c r="N45" s="4"/>
      <c r="O45" s="4"/>
      <c r="P45" s="16">
        <f>IF(VLOOKUP("to be argued next Term………………………",'[1]Raw Data - Completed Term'!$B$1:$J$100,6,FALSE)=0,"-",VLOOKUP("to be argued next Term………………………",'[1]Raw Data - Completed Term'!$B$1:$J$100,6,FALSE))</f>
        <v>23</v>
      </c>
      <c r="Q45" s="16"/>
      <c r="R45" s="3"/>
      <c r="S45" s="3"/>
      <c r="T45" s="16">
        <f>IF(VLOOKUP("to be argued next Term………………………",'[1]Raw Data - Completed Term'!$B$1:$J$100,4,FALSE)=0,"-",VLOOKUP("to be argued next Term………………………",'[1]Raw Data - Completed Term'!$B$1:$J$100,4,FALSE))</f>
        <v>28</v>
      </c>
      <c r="U45" s="16"/>
      <c r="V45" s="3"/>
      <c r="W45" s="3"/>
      <c r="X45" s="16">
        <f>IF(VLOOKUP("to be argued next Term………………………",'[1]Raw Data - Completed Term'!$B$1:$J$100,2,FALSE)=0,"-",VLOOKUP("to be argued next Term………………………",'[1]Raw Data - Completed Term'!$B$1:$J$100,2,FALSE))</f>
        <v>30</v>
      </c>
      <c r="Y45" s="16"/>
    </row>
    <row r="46" spans="1:26" ht="11.25" customHeight="1" x14ac:dyDescent="0.2">
      <c r="A46" s="20"/>
      <c r="B46" s="20"/>
      <c r="C46" s="20"/>
      <c r="D46" s="20"/>
      <c r="E46" s="20"/>
      <c r="F46" s="20"/>
      <c r="G46" s="2"/>
      <c r="H46" s="15"/>
      <c r="I46" s="15"/>
      <c r="J46" s="2"/>
      <c r="K46" s="2"/>
      <c r="L46" s="15"/>
      <c r="M46" s="15"/>
      <c r="N46" s="2"/>
      <c r="O46" s="2"/>
      <c r="P46" s="15"/>
      <c r="Q46" s="15"/>
      <c r="R46" s="2"/>
      <c r="S46" s="2"/>
      <c r="T46" s="15"/>
      <c r="U46" s="15"/>
      <c r="V46" s="2"/>
      <c r="W46" s="2"/>
      <c r="X46" s="15"/>
      <c r="Y46" s="15"/>
      <c r="Z46" s="2"/>
    </row>
    <row r="47" spans="1:26" ht="56.25" customHeight="1" x14ac:dyDescent="0.2">
      <c r="A47" s="27" t="s">
        <v>0</v>
      </c>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6" ht="11.25" customHeight="1" x14ac:dyDescent="0.2">
      <c r="A48" s="1" t="str">
        <f>IF(RIGHT(A21,1)=CHAR(185),CHAR(185)&amp;" Revised.",IF(RIGHT(A22,1)=CHAR(185),CHAR(185)&amp;" Revised.",IF(RIGHT(A23,1)=CHAR(185),CHAR(185)&amp;" Revised.",IF(RIGHT(A26,1)=CHAR(185),CHAR(185)&amp;" Revised.",IF(RIGHT(A27,1)=CHAR(185),CHAR(185)&amp;" Revised.",IF(RIGHT(A28,1)=CHAR(185),CHAR(185)&amp;" Revised."," "))))))</f>
        <v xml:space="preserve"> </v>
      </c>
    </row>
    <row r="49" ht="11.25" customHeight="1" x14ac:dyDescent="0.2"/>
    <row r="50" ht="13.5" customHeight="1" x14ac:dyDescent="0.2"/>
  </sheetData>
  <sheetProtection sheet="1" objects="1" scenarios="1"/>
  <mergeCells count="415">
    <mergeCell ref="T42:U42"/>
    <mergeCell ref="T43:U43"/>
    <mergeCell ref="T45:U45"/>
    <mergeCell ref="P39:Q39"/>
    <mergeCell ref="P40:Q40"/>
    <mergeCell ref="A43:F43"/>
    <mergeCell ref="A37:F37"/>
    <mergeCell ref="G37:J37"/>
    <mergeCell ref="K37:N37"/>
    <mergeCell ref="O37:R37"/>
    <mergeCell ref="S37:V37"/>
    <mergeCell ref="H43:I43"/>
    <mergeCell ref="H44:I44"/>
    <mergeCell ref="A39:F39"/>
    <mergeCell ref="A40:F40"/>
    <mergeCell ref="A47:Z47"/>
    <mergeCell ref="W36:Z36"/>
    <mergeCell ref="S36:V36"/>
    <mergeCell ref="O36:R36"/>
    <mergeCell ref="K36:N36"/>
    <mergeCell ref="G36:J36"/>
    <mergeCell ref="A36:F36"/>
    <mergeCell ref="T44:U44"/>
    <mergeCell ref="P44:Q44"/>
    <mergeCell ref="H45:I45"/>
    <mergeCell ref="L39:M39"/>
    <mergeCell ref="L40:M40"/>
    <mergeCell ref="L41:M41"/>
    <mergeCell ref="L42:M42"/>
    <mergeCell ref="L43:M43"/>
    <mergeCell ref="L44:M44"/>
    <mergeCell ref="L45:M45"/>
    <mergeCell ref="H39:I39"/>
    <mergeCell ref="X42:Y42"/>
    <mergeCell ref="P42:Q42"/>
    <mergeCell ref="H42:I42"/>
    <mergeCell ref="A42:F42"/>
    <mergeCell ref="X45:Y45"/>
    <mergeCell ref="A38:F38"/>
    <mergeCell ref="X40:Y40"/>
    <mergeCell ref="X41:Y41"/>
    <mergeCell ref="W37:Z37"/>
    <mergeCell ref="A31:B31"/>
    <mergeCell ref="A32:B32"/>
    <mergeCell ref="A33:B33"/>
    <mergeCell ref="M33:N33"/>
    <mergeCell ref="I32:J32"/>
    <mergeCell ref="K32:L32"/>
    <mergeCell ref="M32:N32"/>
    <mergeCell ref="Y31:Z31"/>
    <mergeCell ref="U32:V32"/>
    <mergeCell ref="W32:X32"/>
    <mergeCell ref="Y32:Z32"/>
    <mergeCell ref="W34:X34"/>
    <mergeCell ref="I31:J31"/>
    <mergeCell ref="K31:L31"/>
    <mergeCell ref="M31:N31"/>
    <mergeCell ref="A22:B22"/>
    <mergeCell ref="A23:B23"/>
    <mergeCell ref="A26:B26"/>
    <mergeCell ref="A27:B27"/>
    <mergeCell ref="A28:B28"/>
    <mergeCell ref="T39:U39"/>
    <mergeCell ref="T40:U40"/>
    <mergeCell ref="T41:U41"/>
    <mergeCell ref="E21:F21"/>
    <mergeCell ref="E27:F27"/>
    <mergeCell ref="E28:F28"/>
    <mergeCell ref="A41:F41"/>
    <mergeCell ref="E23:F23"/>
    <mergeCell ref="G33:H33"/>
    <mergeCell ref="G27:H27"/>
    <mergeCell ref="C25:D25"/>
    <mergeCell ref="C26:D26"/>
    <mergeCell ref="C27:D27"/>
    <mergeCell ref="C28:D28"/>
    <mergeCell ref="M30:N30"/>
    <mergeCell ref="I21:J21"/>
    <mergeCell ref="I33:J33"/>
    <mergeCell ref="K33:L33"/>
    <mergeCell ref="E31:F31"/>
    <mergeCell ref="G18:H18"/>
    <mergeCell ref="G15:H15"/>
    <mergeCell ref="G16:H16"/>
    <mergeCell ref="C21:D21"/>
    <mergeCell ref="C22:D22"/>
    <mergeCell ref="C18:D18"/>
    <mergeCell ref="U6:Z7"/>
    <mergeCell ref="O6:T7"/>
    <mergeCell ref="I6:N7"/>
    <mergeCell ref="C6:H7"/>
    <mergeCell ref="E11:F11"/>
    <mergeCell ref="C11:D11"/>
    <mergeCell ref="C12:D12"/>
    <mergeCell ref="C13:D13"/>
    <mergeCell ref="C14:D14"/>
    <mergeCell ref="C15:D15"/>
    <mergeCell ref="C16:D16"/>
    <mergeCell ref="C17:D17"/>
    <mergeCell ref="G17:H17"/>
    <mergeCell ref="G13:H13"/>
    <mergeCell ref="G14:H14"/>
    <mergeCell ref="C19:D19"/>
    <mergeCell ref="C20:D20"/>
    <mergeCell ref="G19:H19"/>
    <mergeCell ref="G20:H20"/>
    <mergeCell ref="C31:D31"/>
    <mergeCell ref="C32:D32"/>
    <mergeCell ref="C33:D33"/>
    <mergeCell ref="C10:D10"/>
    <mergeCell ref="E10:F10"/>
    <mergeCell ref="G10:H10"/>
    <mergeCell ref="G11:H11"/>
    <mergeCell ref="G12:H12"/>
    <mergeCell ref="G26:H26"/>
    <mergeCell ref="G28:H28"/>
    <mergeCell ref="G29:H29"/>
    <mergeCell ref="G30:H30"/>
    <mergeCell ref="G31:H31"/>
    <mergeCell ref="G32:H32"/>
    <mergeCell ref="G21:H21"/>
    <mergeCell ref="G22:H22"/>
    <mergeCell ref="G23:H23"/>
    <mergeCell ref="G24:H24"/>
    <mergeCell ref="G25:H25"/>
    <mergeCell ref="E22:F22"/>
    <mergeCell ref="C23:D23"/>
    <mergeCell ref="C24:D24"/>
    <mergeCell ref="E19:F19"/>
    <mergeCell ref="I16:J16"/>
    <mergeCell ref="K16:L16"/>
    <mergeCell ref="M16:N16"/>
    <mergeCell ref="I10:J10"/>
    <mergeCell ref="K10:L10"/>
    <mergeCell ref="M10:N10"/>
    <mergeCell ref="I11:J11"/>
    <mergeCell ref="K11:L11"/>
    <mergeCell ref="M11:N11"/>
    <mergeCell ref="I12:J12"/>
    <mergeCell ref="K12:L12"/>
    <mergeCell ref="M12:N12"/>
    <mergeCell ref="O10:P10"/>
    <mergeCell ref="Q10:R10"/>
    <mergeCell ref="I17:J17"/>
    <mergeCell ref="K17:L17"/>
    <mergeCell ref="M17:N17"/>
    <mergeCell ref="I22:J22"/>
    <mergeCell ref="K22:L22"/>
    <mergeCell ref="M22:N22"/>
    <mergeCell ref="I18:J18"/>
    <mergeCell ref="K18:L18"/>
    <mergeCell ref="M18:N18"/>
    <mergeCell ref="I19:J19"/>
    <mergeCell ref="M19:N19"/>
    <mergeCell ref="I20:J20"/>
    <mergeCell ref="M20:N20"/>
    <mergeCell ref="I13:J13"/>
    <mergeCell ref="K13:L13"/>
    <mergeCell ref="M13:N13"/>
    <mergeCell ref="I14:J14"/>
    <mergeCell ref="M14:N14"/>
    <mergeCell ref="I15:J15"/>
    <mergeCell ref="M15:N15"/>
    <mergeCell ref="O19:P19"/>
    <mergeCell ref="O16:P16"/>
    <mergeCell ref="S19:T19"/>
    <mergeCell ref="O20:P20"/>
    <mergeCell ref="S20:T20"/>
    <mergeCell ref="Q20:R20"/>
    <mergeCell ref="Q19:R19"/>
    <mergeCell ref="K28:L28"/>
    <mergeCell ref="M28:N28"/>
    <mergeCell ref="I29:J29"/>
    <mergeCell ref="M29:N29"/>
    <mergeCell ref="K29:L29"/>
    <mergeCell ref="O21:P21"/>
    <mergeCell ref="Q21:R21"/>
    <mergeCell ref="S21:T21"/>
    <mergeCell ref="O22:P22"/>
    <mergeCell ref="Q22:R22"/>
    <mergeCell ref="S22:T22"/>
    <mergeCell ref="K21:L21"/>
    <mergeCell ref="M21:N21"/>
    <mergeCell ref="M27:N27"/>
    <mergeCell ref="I23:J23"/>
    <mergeCell ref="K23:L23"/>
    <mergeCell ref="M23:N23"/>
    <mergeCell ref="I24:J24"/>
    <mergeCell ref="M24:N24"/>
    <mergeCell ref="Q16:R16"/>
    <mergeCell ref="S16:T16"/>
    <mergeCell ref="O17:P17"/>
    <mergeCell ref="Q17:R17"/>
    <mergeCell ref="S17:T17"/>
    <mergeCell ref="Q15:R15"/>
    <mergeCell ref="O18:P18"/>
    <mergeCell ref="S10:T10"/>
    <mergeCell ref="O11:P11"/>
    <mergeCell ref="Q11:R11"/>
    <mergeCell ref="S11:T11"/>
    <mergeCell ref="O12:P12"/>
    <mergeCell ref="Q18:R18"/>
    <mergeCell ref="S18:T18"/>
    <mergeCell ref="Q12:R12"/>
    <mergeCell ref="S12:T12"/>
    <mergeCell ref="O13:P13"/>
    <mergeCell ref="Q13:R13"/>
    <mergeCell ref="S13:T13"/>
    <mergeCell ref="O14:P14"/>
    <mergeCell ref="S14:T14"/>
    <mergeCell ref="Q14:R14"/>
    <mergeCell ref="O15:P15"/>
    <mergeCell ref="S15:T15"/>
    <mergeCell ref="I25:J25"/>
    <mergeCell ref="M25:N25"/>
    <mergeCell ref="K25:L25"/>
    <mergeCell ref="I30:J30"/>
    <mergeCell ref="O27:P27"/>
    <mergeCell ref="Q27:R27"/>
    <mergeCell ref="S27:T27"/>
    <mergeCell ref="O23:P23"/>
    <mergeCell ref="Q23:R23"/>
    <mergeCell ref="S23:T23"/>
    <mergeCell ref="O24:P24"/>
    <mergeCell ref="S24:T24"/>
    <mergeCell ref="O25:P25"/>
    <mergeCell ref="S25:T25"/>
    <mergeCell ref="Q25:R25"/>
    <mergeCell ref="Q24:R24"/>
    <mergeCell ref="K30:L30"/>
    <mergeCell ref="I26:J26"/>
    <mergeCell ref="K26:L26"/>
    <mergeCell ref="M26:N26"/>
    <mergeCell ref="I27:J27"/>
    <mergeCell ref="K27:L27"/>
    <mergeCell ref="I28:J28"/>
    <mergeCell ref="Y10:Z10"/>
    <mergeCell ref="U11:V11"/>
    <mergeCell ref="W11:X11"/>
    <mergeCell ref="Y11:Z11"/>
    <mergeCell ref="U12:V12"/>
    <mergeCell ref="O31:P31"/>
    <mergeCell ref="Q31:R31"/>
    <mergeCell ref="S31:T31"/>
    <mergeCell ref="O26:P26"/>
    <mergeCell ref="Q26:R26"/>
    <mergeCell ref="W12:X12"/>
    <mergeCell ref="Y12:Z12"/>
    <mergeCell ref="U13:V13"/>
    <mergeCell ref="W13:X13"/>
    <mergeCell ref="Y13:Z13"/>
    <mergeCell ref="U14:V14"/>
    <mergeCell ref="Y14:Z14"/>
    <mergeCell ref="W14:X14"/>
    <mergeCell ref="Y15:Z15"/>
    <mergeCell ref="U16:V16"/>
    <mergeCell ref="W16:X16"/>
    <mergeCell ref="Y16:Z16"/>
    <mergeCell ref="U17:V17"/>
    <mergeCell ref="W17:X17"/>
    <mergeCell ref="Y9:Z9"/>
    <mergeCell ref="Y25:Z25"/>
    <mergeCell ref="W24:X24"/>
    <mergeCell ref="W25:X25"/>
    <mergeCell ref="Y21:Z21"/>
    <mergeCell ref="U22:V22"/>
    <mergeCell ref="W22:X22"/>
    <mergeCell ref="Y22:Z22"/>
    <mergeCell ref="W9:X9"/>
    <mergeCell ref="U21:V21"/>
    <mergeCell ref="W21:X21"/>
    <mergeCell ref="U15:V15"/>
    <mergeCell ref="U18:V18"/>
    <mergeCell ref="Y24:Z24"/>
    <mergeCell ref="Y17:Z17"/>
    <mergeCell ref="W15:X15"/>
    <mergeCell ref="W18:X18"/>
    <mergeCell ref="Y18:Z18"/>
    <mergeCell ref="U19:V19"/>
    <mergeCell ref="Y19:Z19"/>
    <mergeCell ref="U20:V20"/>
    <mergeCell ref="Y20:Z20"/>
    <mergeCell ref="W19:X19"/>
    <mergeCell ref="W20:X20"/>
    <mergeCell ref="W23:X23"/>
    <mergeCell ref="Y23:Z23"/>
    <mergeCell ref="U24:V24"/>
    <mergeCell ref="W29:X29"/>
    <mergeCell ref="W30:X30"/>
    <mergeCell ref="U26:V26"/>
    <mergeCell ref="W26:X26"/>
    <mergeCell ref="U25:V25"/>
    <mergeCell ref="U28:V28"/>
    <mergeCell ref="W28:X28"/>
    <mergeCell ref="Y28:Z28"/>
    <mergeCell ref="G9:H9"/>
    <mergeCell ref="I9:J9"/>
    <mergeCell ref="K9:L9"/>
    <mergeCell ref="S33:T33"/>
    <mergeCell ref="U10:V10"/>
    <mergeCell ref="W10:X10"/>
    <mergeCell ref="U33:V33"/>
    <mergeCell ref="W33:X33"/>
    <mergeCell ref="A19:B19"/>
    <mergeCell ref="M9:N9"/>
    <mergeCell ref="U31:V31"/>
    <mergeCell ref="W31:X31"/>
    <mergeCell ref="S32:T32"/>
    <mergeCell ref="O28:P28"/>
    <mergeCell ref="Q28:R28"/>
    <mergeCell ref="S28:T28"/>
    <mergeCell ref="O29:P29"/>
    <mergeCell ref="S29:T29"/>
    <mergeCell ref="O30:P30"/>
    <mergeCell ref="S30:T30"/>
    <mergeCell ref="Q30:R30"/>
    <mergeCell ref="U27:V27"/>
    <mergeCell ref="W27:X27"/>
    <mergeCell ref="U23:V23"/>
    <mergeCell ref="A24:B24"/>
    <mergeCell ref="E30:F30"/>
    <mergeCell ref="E29:F29"/>
    <mergeCell ref="E25:F25"/>
    <mergeCell ref="E24:F24"/>
    <mergeCell ref="C29:D29"/>
    <mergeCell ref="C30:D30"/>
    <mergeCell ref="E26:F26"/>
    <mergeCell ref="A9:B9"/>
    <mergeCell ref="C9:D9"/>
    <mergeCell ref="E9:F9"/>
    <mergeCell ref="A11:B11"/>
    <mergeCell ref="A12:B12"/>
    <mergeCell ref="A13:B13"/>
    <mergeCell ref="A16:B16"/>
    <mergeCell ref="A17:B17"/>
    <mergeCell ref="A18:B18"/>
    <mergeCell ref="E12:F12"/>
    <mergeCell ref="E13:F13"/>
    <mergeCell ref="E16:F16"/>
    <mergeCell ref="E17:F17"/>
    <mergeCell ref="E18:F18"/>
    <mergeCell ref="E15:F15"/>
    <mergeCell ref="A21:B21"/>
    <mergeCell ref="U30:V30"/>
    <mergeCell ref="Q29:R29"/>
    <mergeCell ref="S26:T26"/>
    <mergeCell ref="X46:Y46"/>
    <mergeCell ref="T46:U46"/>
    <mergeCell ref="P46:Q46"/>
    <mergeCell ref="A34:B34"/>
    <mergeCell ref="C34:D34"/>
    <mergeCell ref="E34:F34"/>
    <mergeCell ref="G34:H34"/>
    <mergeCell ref="I34:J34"/>
    <mergeCell ref="K34:L34"/>
    <mergeCell ref="A29:B29"/>
    <mergeCell ref="Y30:Z30"/>
    <mergeCell ref="Y26:Z26"/>
    <mergeCell ref="Y27:Z27"/>
    <mergeCell ref="E32:F32"/>
    <mergeCell ref="E33:F33"/>
    <mergeCell ref="P41:Q41"/>
    <mergeCell ref="H40:I40"/>
    <mergeCell ref="H41:I41"/>
    <mergeCell ref="G35:Z35"/>
    <mergeCell ref="A35:F35"/>
    <mergeCell ref="X39:Y39"/>
    <mergeCell ref="L46:M46"/>
    <mergeCell ref="X43:Y43"/>
    <mergeCell ref="X44:Y44"/>
    <mergeCell ref="P45:Q45"/>
    <mergeCell ref="P43:Q43"/>
    <mergeCell ref="E20:F20"/>
    <mergeCell ref="M34:N34"/>
    <mergeCell ref="O34:P34"/>
    <mergeCell ref="Q34:R34"/>
    <mergeCell ref="O33:P33"/>
    <mergeCell ref="Q33:R33"/>
    <mergeCell ref="O32:P32"/>
    <mergeCell ref="Q32:R32"/>
    <mergeCell ref="H46:I46"/>
    <mergeCell ref="K20:L20"/>
    <mergeCell ref="K24:L24"/>
    <mergeCell ref="A44:F44"/>
    <mergeCell ref="A45:F45"/>
    <mergeCell ref="A46:F46"/>
    <mergeCell ref="Y33:Z33"/>
    <mergeCell ref="Y29:Z29"/>
    <mergeCell ref="S34:T34"/>
    <mergeCell ref="U34:V34"/>
    <mergeCell ref="U29:V29"/>
    <mergeCell ref="A2:Z2"/>
    <mergeCell ref="A3:Z3"/>
    <mergeCell ref="A4:Z4"/>
    <mergeCell ref="A6:B7"/>
    <mergeCell ref="H38:I38"/>
    <mergeCell ref="L38:M38"/>
    <mergeCell ref="P38:Q38"/>
    <mergeCell ref="T38:U38"/>
    <mergeCell ref="X38:Y38"/>
    <mergeCell ref="Y34:Z34"/>
    <mergeCell ref="A8:B8"/>
    <mergeCell ref="C8:H8"/>
    <mergeCell ref="I8:N8"/>
    <mergeCell ref="O8:T8"/>
    <mergeCell ref="U8:Z8"/>
    <mergeCell ref="A14:B14"/>
    <mergeCell ref="O9:P9"/>
    <mergeCell ref="Q9:R9"/>
    <mergeCell ref="S9:T9"/>
    <mergeCell ref="U9:V9"/>
    <mergeCell ref="E14:F14"/>
    <mergeCell ref="K14:L14"/>
    <mergeCell ref="K15:L15"/>
    <mergeCell ref="K19:L19"/>
  </mergeCells>
  <conditionalFormatting sqref="E11:F13">
    <cfRule type="containsBlanks" dxfId="4" priority="3">
      <formula>LEN(TRIM(E11))=0</formula>
    </cfRule>
  </conditionalFormatting>
  <conditionalFormatting sqref="H39:I45">
    <cfRule type="containsBlanks" dxfId="3" priority="2">
      <formula>LEN(TRIM(H39))=0</formula>
    </cfRule>
  </conditionalFormatting>
  <conditionalFormatting sqref="K11:L13 Q11:R13 W11:X13 E16:F18 K16:L18 Q16:R18 W16:X18">
    <cfRule type="containsBlanks" dxfId="2" priority="4">
      <formula>LEN(TRIM(E11))=0</formula>
    </cfRule>
  </conditionalFormatting>
  <conditionalFormatting sqref="K21:L21 Q21:R21 W21:X21 E21:F23 E26:F28 Q31:R31 W31:X31 E31:F33 P39:Q39 T39:U39 X39:Y39">
    <cfRule type="cellIs" dxfId="1" priority="5" operator="equal">
      <formula>"ERROR"</formula>
    </cfRule>
  </conditionalFormatting>
  <conditionalFormatting sqref="L39:M45">
    <cfRule type="containsBlanks" dxfId="0" priority="1">
      <formula>LEN(TRIM(L39))=0</formula>
    </cfRule>
  </conditionalFormatting>
  <printOptions horizontalCentered="1"/>
  <pageMargins left="0.2" right="0.2" top="0.5" bottom="0.25" header="0.3" footer="0.5"/>
  <pageSetup orientation="landscape" r:id="rId1"/>
  <headerFooter alignWithMargins="0">
    <oddFooter>&amp;R&amp;"Arial,Regular"&amp;8Page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Lindsay Dugan</dc:creator>
  <cp:lastModifiedBy>Lindsay Dugan</cp:lastModifiedBy>
  <dcterms:created xsi:type="dcterms:W3CDTF">2025-11-17T17:30:40Z</dcterms:created>
  <dcterms:modified xsi:type="dcterms:W3CDTF">2026-02-05T19:05:44Z</dcterms:modified>
</cp:coreProperties>
</file>